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info\Dropbox (vilnius economics)\Ve Team Folder\_Projektai\_VANDUO\Birzu vandenys\_RAS 2021\Patikra\TU 8.1.1\"/>
    </mc:Choice>
  </mc:AlternateContent>
  <xr:revisionPtr revIDLastSave="0" documentId="13_ncr:1_{3766662F-FB23-4001-BCE7-D5C3A77B0B32}" xr6:coauthVersionLast="47" xr6:coauthVersionMax="47" xr10:uidLastSave="{00000000-0000-0000-0000-000000000000}"/>
  <bookViews>
    <workbookView xWindow="-120" yWindow="-120" windowWidth="29040" windowHeight="15840" xr2:uid="{9F78AEDC-1623-4FD0-8E2B-6593699728E4}"/>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f" localSheetId="11" hidden="1">[1]gamybaK!#REF!</definedName>
    <definedName name="_f" hidden="1">[1]gamybaK!#REF!</definedName>
    <definedName name="_xlnm._FilterDatabase" localSheetId="11" hidden="1">[2]gamybaK!#REF!</definedName>
    <definedName name="_xlnm._FilterDatabase" localSheetId="3" hidden="1">'4'!$A$8:$AG$236</definedName>
    <definedName name="_xlnm._FilterDatabase" hidden="1">[2]gamybaK!#REF!</definedName>
    <definedName name="DK">[3]_lists!$C$261:$C$267</definedName>
    <definedName name="filter" localSheetId="11" hidden="1">[4]gamybaK!#REF!</definedName>
    <definedName name="filter" hidden="1">[4]gamybaK!#REF!</definedName>
    <definedName name="II.7.Nebaigta_statyba">'[5]1.vardai'!$G$105</definedName>
    <definedName name="IT_grupe">[3]_lists!$C$6:$G$6</definedName>
    <definedName name="kint" hidden="1">[6]gamybaK!#REF!</definedName>
    <definedName name="l" hidden="1">[6]gamybaK!#REF!</definedName>
    <definedName name="lkjh" localSheetId="11" hidden="1">[4]gamybaK!#REF!</definedName>
    <definedName name="lkjh" hidden="1">[4]gamybaK!#REF!</definedName>
    <definedName name="lkmjh" localSheetId="11" hidden="1">[7]gamybaK!#REF!</definedName>
    <definedName name="lkmjh" hidden="1">[7]gamybaK!#REF!</definedName>
    <definedName name="m" localSheetId="11">#REF!</definedName>
    <definedName name="m">#REF!</definedName>
    <definedName name="Nesikliai" localSheetId="11">[9]_lists!#REF!</definedName>
    <definedName name="Nesikliai">[9]_lists!#REF!</definedName>
    <definedName name="Padaliniai" localSheetId="11">[9]_lists!#REF!</definedName>
    <definedName name="Padaliniai">[9]_lists!#REF!</definedName>
    <definedName name="padaliniai_tipai">[3]_lists!$C$253:$C$255</definedName>
    <definedName name="Paskirstymas">[3]_lists!$D$616:$D$618</definedName>
    <definedName name="Paslaugos">[10]lists!$C$4:$C$9</definedName>
    <definedName name="Priskyrimas_turtas">[11]_!$H$17:$H$45</definedName>
    <definedName name="puma" hidden="1">[12]gamybaK!#REF!</definedName>
    <definedName name="RASgr">[10]lists!$C$161:$C$175</definedName>
    <definedName name="RASnr">[10]lists!$B$41:$B$155</definedName>
    <definedName name="Sąnaudos">'[5]1.vardai'!$C$479:$C$494</definedName>
    <definedName name="Sistemos">[13]Pradžia!$U$10:$U$19</definedName>
    <definedName name="Sistemos2">[13]Pradžia!$U$9:$U$19</definedName>
    <definedName name="skaicius">[3]_lists!$C$299:$C$303</definedName>
    <definedName name="sxdysxcgasdc" hidden="1">[14]gamybaK!#REF!</definedName>
    <definedName name="taipne">[9]_lists!$C$65:$C$66</definedName>
    <definedName name="TS">[3]_lists!$E$616:$E$628</definedName>
    <definedName name="tuscia">[13]_lists!$C$223</definedName>
    <definedName name="VAS003_F_BendrujuadministraciniuVeiklosVIIKitosVeiklos" localSheetId="11">#REF!</definedName>
    <definedName name="VAS003_F_BendrujuadministraciniuVeiklosVIIKitosVeiklos">#REF!</definedName>
    <definedName name="VAS003_F_BendrujuadministraciniuVeiklosVIKitosReguliuojamos" localSheetId="11">#REF!</definedName>
    <definedName name="VAS003_F_BendrujuadministraciniuVeiklosVIKitosReguliuojamos">#REF!</definedName>
    <definedName name="VAS003_F_BendrujuadministraciniuVeiklosVISOSVANDENTVARKOSSANAUDOS" localSheetId="11">#REF!</definedName>
    <definedName name="VAS003_F_BendrujuadministraciniuVeiklosVISOSVANDENTVARKOSSANAUDOS">#REF!</definedName>
    <definedName name="VAS003_F_NetiesioginiuVeiklosSanauduVIIKitosVeiklos" localSheetId="11">#REF!</definedName>
    <definedName name="VAS003_F_NetiesioginiuVeiklosSanauduVIIKitosVeiklos">#REF!</definedName>
    <definedName name="VAS003_F_NetiesioginiuVeiklosSanauduVIKitosReguliuojamos" localSheetId="11">#REF!</definedName>
    <definedName name="VAS003_F_NetiesioginiuVeiklosSanauduVIKitosReguliuojamos">#REF!</definedName>
    <definedName name="VAS003_F_NetiesioginiuVeiklosSanauduVISOSVANDENTVARKOSSANAUDOS" localSheetId="11">#REF!</definedName>
    <definedName name="VAS003_F_NetiesioginiuVeiklosSanauduVISOSVANDENTVARKOSSANAUDOS">#REF!</definedName>
    <definedName name="VAS003_F_PajamosIsReguliuojamojeVIIKitosVeiklos" localSheetId="11">#REF!</definedName>
    <definedName name="VAS003_F_PajamosIsReguliuojamojeVIIKitosVeiklos">#REF!</definedName>
    <definedName name="VAS003_F_PajamosIsReguliuojamojeVIKitosReguliuojamos" localSheetId="11">#REF!</definedName>
    <definedName name="VAS003_F_PajamosIsReguliuojamojeVIKitosReguliuojamos">#REF!</definedName>
    <definedName name="VAS003_F_PajamosIsReguliuojamojeVISOSVANDENTVARKOSSANAUDOS" localSheetId="11">#REF!</definedName>
    <definedName name="VAS003_F_PajamosIsReguliuojamojeVISOSVANDENTVARKOSSANAUDOS">#REF!</definedName>
    <definedName name="VAS003_F_UkioSubjektoTiesioginesIApskaitosVeikla" localSheetId="11">#REF!</definedName>
    <definedName name="VAS003_F_UkioSubjektoTiesioginesIApskaitosVeikla">#REF!</definedName>
    <definedName name="VAS003_F_UkioSubjektoTiesioginesIII1surinkimas" localSheetId="11">#REF!</definedName>
    <definedName name="VAS003_F_UkioSubjektoTiesioginesIII1surinkimas">#REF!</definedName>
    <definedName name="VAS003_F_UkioSubjektoTiesioginesIII2valymas" localSheetId="11">#REF!</definedName>
    <definedName name="VAS003_F_UkioSubjektoTiesioginesIII2valymas">#REF!</definedName>
    <definedName name="VAS003_F_UkioSubjektoTiesioginesIII3nuotekuDumblo" localSheetId="11">#REF!</definedName>
    <definedName name="VAS003_F_UkioSubjektoTiesioginesIII3nuotekuDumblo">#REF!</definedName>
    <definedName name="VAS003_F_UkioSubjektoTiesioginesIII4PavirsiniuNuoteku" localSheetId="11">#REF!</definedName>
    <definedName name="VAS003_F_UkioSubjektoTiesioginesIII4PavirsiniuNuoteku">#REF!</definedName>
    <definedName name="VAS003_F_UkioSubjektoTiesioginesIII5NuotekuTransportavimas" localSheetId="11">#REF!</definedName>
    <definedName name="VAS003_F_UkioSubjektoTiesioginesIII5NuotekuTransportavimas">#REF!</definedName>
    <definedName name="VAS003_F_UkioSubjektoTiesioginesVIIKitosVeiklos" localSheetId="11">#REF!</definedName>
    <definedName name="VAS003_F_UkioSubjektoTiesioginesVIIKitosVeiklos">#REF!</definedName>
    <definedName name="VAS003_F_UkioSubjektoTiesioginesVIKitosReguliuojamos" localSheetId="11">#REF!</definedName>
    <definedName name="VAS003_F_UkioSubjektoTiesioginesVIKitosReguliuojamos">#REF!</definedName>
    <definedName name="VAS003_F_VersloVienetuIrPaslauguPajamosIApskaitosVeikla" localSheetId="11">#REF!</definedName>
    <definedName name="VAS003_F_VersloVienetuIrPaslauguPajamosIApskaitosVeikla">#REF!</definedName>
    <definedName name="VAS003_F_VersloVienetuIrPaslauguPajamosII3pristatymas" localSheetId="11">#REF!</definedName>
    <definedName name="VAS003_F_VersloVienetuIrPaslauguPajamosII3pristatymas">#REF!</definedName>
    <definedName name="VAS003_F_VersloVienetuIrPaslauguPajamosIII4PavirsiniuNuoteku" localSheetId="11">#REF!</definedName>
    <definedName name="VAS003_F_VersloVienetuIrPaslauguPajamosIII4PavirsiniuNuoteku">#REF!</definedName>
    <definedName name="VAS003_F_VersloVienetuIrPaslauguPajamosIII5NuotekuTransportavimas" localSheetId="11">#REF!</definedName>
    <definedName name="VAS003_F_VersloVienetuIrPaslauguPajamosIII5NuotekuTransportavimas">#REF!</definedName>
    <definedName name="VAS003_F_VersloVienetuIrPaslauguPajamosVIIKitosVeiklos" localSheetId="11">#REF!</definedName>
    <definedName name="VAS003_F_VersloVienetuIrPaslauguPajamosVIIKitosVeiklos">#REF!</definedName>
    <definedName name="VAS003_F_VersloVienetuIrPaslauguPajamosVIKitosReguliuojamos" localSheetId="11">#REF!</definedName>
    <definedName name="VAS003_F_VersloVienetuIrPaslauguPajamosVIKitosReguliuojamos">#REF!</definedName>
    <definedName name="VAS003_F_VersloVienetuIrPaslauguSanaudosVIIKitosVeiklos" localSheetId="11">#REF!</definedName>
    <definedName name="VAS003_F_VersloVienetuIrPaslauguSanaudosVIIKitosVeiklos">#REF!</definedName>
    <definedName name="VAS003_F_VersloVienetuIrPaslauguSanaudosVIKitosReguliuojamos" localSheetId="11">#REF!</definedName>
    <definedName name="VAS003_F_VersloVienetuIrPaslauguSanaudosVIKitosReguliuojamos">#REF!</definedName>
    <definedName name="VAS007_F_AtsiskaitomujuGeriamojoVandensIlgalaikioIsViso" localSheetId="11">#REF!</definedName>
    <definedName name="VAS007_F_AtsiskaitomujuGeriamojoVandensIlgalaikioIsViso">#REF!</definedName>
    <definedName name="VAS007_F_GeriamojoVandensGavybaIlgalaikioIsViso" localSheetId="11">#REF!</definedName>
    <definedName name="VAS007_F_GeriamojoVandensGavybaIlgalaikioIsViso">#REF!</definedName>
    <definedName name="VAS007_F_GeriamojoVandensPristatymasIlgalaikioIsViso" localSheetId="11">#REF!</definedName>
    <definedName name="VAS007_F_GeriamojoVandensPristatymasIlgalaikioIsViso">#REF!</definedName>
    <definedName name="VAS007_F_GeriamojoVandensRuosimasIlgalaikioIsViso" localSheetId="11">#REF!</definedName>
    <definedName name="VAS007_F_GeriamojoVandensRuosimasIlgalaikioIsViso">#REF!</definedName>
    <definedName name="VAS007_F_NereguliuojamamIlgalaikiamTurtuiIsViso" localSheetId="11">#REF!</definedName>
    <definedName name="VAS007_F_NereguliuojamamIlgalaikiamTurtuiIsViso">#REF!</definedName>
    <definedName name="VAS007_F_NuotekuDumbloTvarkymasIlgalaikioIsViso" localSheetId="11">#REF!</definedName>
    <definedName name="VAS007_F_NuotekuDumbloTvarkymasIlgalaikioIsViso">#REF!</definedName>
    <definedName name="VAS007_F_NuotekuSurinkimasIlgalaikioIsViso" localSheetId="11">#REF!</definedName>
    <definedName name="VAS007_F_NuotekuSurinkimasIlgalaikioIsViso">#REF!</definedName>
    <definedName name="VAS007_F_NuotekuTransportavimasMobiliosiomisIlgalaikioIsViso" localSheetId="11">#REF!</definedName>
    <definedName name="VAS007_F_NuotekuTransportavimasMobiliosiomisIlgalaikioIsViso">#REF!</definedName>
    <definedName name="VAS007_F_NuotekuValymasIlgalaikioIsViso" localSheetId="11">#REF!</definedName>
    <definedName name="VAS007_F_NuotekuValymasIlgalaikioIsViso">#REF!</definedName>
    <definedName name="VAS007_F_PavirsiniuNuotekuTvarkymasIlgalaikioIsViso" localSheetId="11">#REF!</definedName>
    <definedName name="VAS007_F_PavirsiniuNuotekuTvarkymasIlgalaikioIsViso">#REF!</definedName>
    <definedName name="VAS007_F_ReguliuojamamIlgalaikiamTurtuiPriskirtaIlgalaikioIsViso" localSheetId="11">#REF!</definedName>
    <definedName name="VAS007_F_ReguliuojamamIlgalaikiamTurtuiPriskirtaIlgalaikioIsViso">#REF!</definedName>
    <definedName name="VAS007_F_ReguliuojamamIlgalaikiamTurtuiPriskirtaIlgalaikioTukstLtKiti" localSheetId="11">#REF!</definedName>
    <definedName name="VAS007_F_ReguliuojamamIlgalaikiamTurtuiPriskirtaIlgalaikioTukstLtKiti">#REF!</definedName>
    <definedName name="VAS007_F_ReguliuojamamIlgalaikiamTurtuiPriskirtaIlgalaikioTukstLtMasinos" localSheetId="11">#REF!</definedName>
    <definedName name="VAS007_F_ReguliuojamamIlgalaikiamTurtuiPriskirtaIlgalaikioTukstLtMasinos">#REF!</definedName>
    <definedName name="VAS007_F_ReguliuojamamIlgalaikiamTurtuiPriskirtaIlgalaikioTukstLtNematerialus" localSheetId="11">#REF!</definedName>
    <definedName name="VAS007_F_ReguliuojamamIlgalaikiamTurtuiPriskirtaIlgalaikioTukstLtNematerialus">#REF!</definedName>
    <definedName name="VAS007_F_ReguliuojamamIlgalaikiamTurtuiPriskirtaIlgalaikioTukstLtPastatai" localSheetId="11">#REF!</definedName>
    <definedName name="VAS007_F_ReguliuojamamIlgalaikiamTurtuiPriskirtaIlgalaikioTukstLtPastatai">#REF!</definedName>
    <definedName name="VAS007_F_ReguliuojamamIlgalaikiamTurtuiPriskirtaIlgalaikioTukstLtStatiniai" localSheetId="11">#REF!</definedName>
    <definedName name="VAS007_F_ReguliuojamamIlgalaikiamTurtuiPriskirtaIlgalaikioTukstLtStatiniai">#REF!</definedName>
    <definedName name="VAS007_F_ReguliuojamamIlgalaikiamTurtuiPriskirtaIlgalaikioTukstLtTransporto" localSheetId="11">#REF!</definedName>
    <definedName name="VAS007_F_ReguliuojamamIlgalaikiamTurtuiPriskirtaIlgalaikioTukstLtTransporto">#REF!</definedName>
    <definedName name="VAS007_F_ReguliuojamamIlgalaikiamTurtuiPriskirtaIlgalaikioTukstLtZeme" localSheetId="11">#REF!</definedName>
    <definedName name="VAS007_F_ReguliuojamamIlgalaikiamTurtuiPriskirtaIlgalaikioTukstLtZeme">#REF!</definedName>
    <definedName name="VAS007_F_ReguliuojamamIlgalaikiamTurtuiPriskirtaIlgalaikioVandentiekioIrNuoteku" localSheetId="11">#REF!</definedName>
    <definedName name="VAS007_F_ReguliuojamamIlgalaikiamTurtuiPriskirtaIlgalaikioVandentiekioIrNuoteku">#REF!</definedName>
    <definedName name="VAS008_F_AtsiskaitomujuGeriamojoVandensPriskirtaIsViso" localSheetId="11">#REF!</definedName>
    <definedName name="VAS008_F_AtsiskaitomujuGeriamojoVandensPriskirtaIsViso">#REF!</definedName>
    <definedName name="VAS008_F_GeriamojoVandensGavybaPriskirtaIsViso" localSheetId="11">#REF!</definedName>
    <definedName name="VAS008_F_GeriamojoVandensGavybaPriskirtaIsViso">#REF!</definedName>
    <definedName name="VAS008_F_GeriamojoVandensPristatymasPriskirtaIsViso" localSheetId="11">#REF!</definedName>
    <definedName name="VAS008_F_GeriamojoVandensPristatymasPriskirtaIsViso">#REF!</definedName>
    <definedName name="VAS008_F_GeriamojoVandensRuosimasPriskirtaIsViso" localSheetId="11">#REF!</definedName>
    <definedName name="VAS008_F_GeriamojoVandensRuosimasPriskirtaIsViso">#REF!</definedName>
    <definedName name="VAS008_F_NereguliuojamamIlgalaikiamTurtuiPriskirtaIsViso" localSheetId="11">#REF!</definedName>
    <definedName name="VAS008_F_NereguliuojamamIlgalaikiamTurtuiPriskirtaIsViso">#REF!</definedName>
    <definedName name="VAS008_F_NuotekuDumbloTvarkymasPriskirtaIsViso" localSheetId="11">#REF!</definedName>
    <definedName name="VAS008_F_NuotekuDumbloTvarkymasPriskirtaIsViso">#REF!</definedName>
    <definedName name="VAS008_F_NuotekuSurinkimasPriskirtaIsViso" localSheetId="11">#REF!</definedName>
    <definedName name="VAS008_F_NuotekuSurinkimasPriskirtaIsViso">#REF!</definedName>
    <definedName name="VAS008_F_NuotekuTransportavimasMobiliosiomisPriskirtaIsViso" localSheetId="11">#REF!</definedName>
    <definedName name="VAS008_F_NuotekuTransportavimasMobiliosiomisPriskirtaIsViso">#REF!</definedName>
    <definedName name="VAS008_F_NuotekuValymasPriskirtaIsViso" localSheetId="11">#REF!</definedName>
    <definedName name="VAS008_F_NuotekuValymasPriskirtaIsViso">#REF!</definedName>
    <definedName name="VAS008_F_PavirsiniuNuotekuTvarkymasPriskirtaIsViso" localSheetId="11">#REF!</definedName>
    <definedName name="VAS008_F_PavirsiniuNuotekuTvarkymasPriskirtaIsViso">#REF!</definedName>
    <definedName name="VAS008_F_ReguliuojamamIlgalaikiamTurtuiPriskirtaIsViso" localSheetId="11">#REF!</definedName>
    <definedName name="VAS008_F_ReguliuojamamIlgalaikiamTurtuiPriskirtaIsViso">#REF!</definedName>
    <definedName name="VAS011_F_NetiesioginiuVeiklosSanauduIAtsiskaitomujuApskaitos" localSheetId="11">#REF!</definedName>
    <definedName name="VAS011_F_NetiesioginiuVeiklosSanauduIAtsiskaitomujuApskaitos">#REF!</definedName>
    <definedName name="VAS011_F_NetiesioginiuVeiklosSanauduII1gavyba" localSheetId="11">#REF!</definedName>
    <definedName name="VAS011_F_NetiesioginiuVeiklosSanauduII1gavyba">#REF!</definedName>
    <definedName name="VAS011_F_NetiesioginiuVeiklosSanauduII2ruosimas" localSheetId="11">#REF!</definedName>
    <definedName name="VAS011_F_NetiesioginiuVeiklosSanauduII2ruosimas">#REF!</definedName>
    <definedName name="VAS011_F_NetiesioginiuVeiklosSanauduII3pristatymas" localSheetId="11">#REF!</definedName>
    <definedName name="VAS011_F_NetiesioginiuVeiklosSanauduII3pristatymas">#REF!</definedName>
    <definedName name="VAS011_F_NetiesioginiuVeiklosSanauduIII1surinkimas" localSheetId="11">#REF!</definedName>
    <definedName name="VAS011_F_NetiesioginiuVeiklosSanauduIII1surinkimas">#REF!</definedName>
    <definedName name="VAS011_F_NetiesioginiuVeiklosSanauduIII2valymas" localSheetId="11">#REF!</definedName>
    <definedName name="VAS011_F_NetiesioginiuVeiklosSanauduIII2valymas">#REF!</definedName>
    <definedName name="VAS011_F_NetiesioginiuVeiklosSanauduIII3nuotekuDumblo" localSheetId="11">#REF!</definedName>
    <definedName name="VAS011_F_NetiesioginiuVeiklosSanauduIII3nuotekuDumblo">#REF!</definedName>
    <definedName name="VAS011_F_NetiesioginiuVeiklosSanauduIVPavirsiniuNuoteku" localSheetId="11">#REF!</definedName>
    <definedName name="VAS011_F_NetiesioginiuVeiklosSanauduIVPavirsiniuNuoteku">#REF!</definedName>
    <definedName name="VAS011_F_NetiesioginiuVeiklosSanauduVIIKitosVeiklos" localSheetId="11">#REF!</definedName>
    <definedName name="VAS011_F_NetiesioginiuVeiklosSanauduVIIKitosVeiklos">#REF!</definedName>
    <definedName name="VAS011_F_NetiesioginiuVeiklosSanauduVIKitosReguliuojamos" localSheetId="11">#REF!</definedName>
    <definedName name="VAS011_F_NetiesioginiuVeiklosSanauduVIKitosReguliuojamos">#REF!</definedName>
    <definedName name="VAS011_F_NetiesioginiuVeiklosSanauduVISO" localSheetId="11">#REF!</definedName>
    <definedName name="VAS011_F_NetiesioginiuVeiklosSanauduVISO">#REF!</definedName>
    <definedName name="VAS011_F_NetiesioginiuVeiklosSanauduVISOSVANDENTVARKOSSANAUDOS" localSheetId="11">#REF!</definedName>
    <definedName name="VAS011_F_NetiesioginiuVeiklosSanauduVISOSVANDENTVARKOSSANAUDOS">#REF!</definedName>
    <definedName name="VAS011_F_NetiesioginiuVeiklosSanauduVNuotekuTransportavimas" localSheetId="11">#REF!</definedName>
    <definedName name="VAS011_F_NetiesioginiuVeiklosSanauduVNuotekuTransportavimas">#REF!</definedName>
    <definedName name="VAS012_F_BendrosiosadministracinesVeiklosIAtsiskaitomujuApskaitos" localSheetId="11">#REF!</definedName>
    <definedName name="VAS012_F_BendrosiosadministracinesVeiklosIAtsiskaitomujuApskaitos">#REF!</definedName>
    <definedName name="VAS012_F_BendrosiosadministracinesVeiklosII1Gavyba" localSheetId="11">#REF!</definedName>
    <definedName name="VAS012_F_BendrosiosadministracinesVeiklosII1Gavyba">#REF!</definedName>
    <definedName name="VAS012_F_BendrosiosadministracinesVeiklosII2Ruosimas" localSheetId="11">#REF!</definedName>
    <definedName name="VAS012_F_BendrosiosadministracinesVeiklosII2Ruosimas">#REF!</definedName>
    <definedName name="VAS012_F_BendrosiosadministracinesVeiklosII3Pristatymas" localSheetId="11">#REF!</definedName>
    <definedName name="VAS012_F_BendrosiosadministracinesVeiklosII3Pristatymas">#REF!</definedName>
    <definedName name="VAS012_F_BendrosiosadministracinesVeiklosIII1surinkimas" localSheetId="11">#REF!</definedName>
    <definedName name="VAS012_F_BendrosiosadministracinesVeiklosIII1surinkimas">#REF!</definedName>
    <definedName name="VAS012_F_BendrosiosadministracinesVeiklosIII2valymas" localSheetId="11">#REF!</definedName>
    <definedName name="VAS012_F_BendrosiosadministracinesVeiklosIII2valymas">#REF!</definedName>
    <definedName name="VAS012_F_BendrosiosadministracinesVeiklosIII3nuotekuDumblo" localSheetId="11">#REF!</definedName>
    <definedName name="VAS012_F_BendrosiosadministracinesVeiklosIII3nuotekuDumblo">#REF!</definedName>
    <definedName name="VAS012_F_BendrosiosadministracinesVeiklosIVPavirsiniuNuoteku" localSheetId="11">#REF!</definedName>
    <definedName name="VAS012_F_BendrosiosadministracinesVeiklosIVPavirsiniuNuoteku">#REF!</definedName>
    <definedName name="VAS012_F_BendrosiosadministracinesVeiklosVIIKitosVeiklos" localSheetId="11">#REF!</definedName>
    <definedName name="VAS012_F_BendrosiosadministracinesVeiklosVIIKitosVeiklos">#REF!</definedName>
    <definedName name="VAS012_F_BendrosiosadministracinesVeiklosVIKitosReguliuojamos" localSheetId="11">#REF!</definedName>
    <definedName name="VAS012_F_BendrosiosadministracinesVeiklosVIKitosReguliuojamos">#REF!</definedName>
    <definedName name="VAS012_F_BendrosiosadministracinesVeiklosVISO" localSheetId="11">#REF!</definedName>
    <definedName name="VAS012_F_BendrosiosadministracinesVeiklosVISO">#REF!</definedName>
    <definedName name="VAS012_F_BendrosiosadministracinesVeiklosVISOSVANDENTVARKOSSANAUDOS" localSheetId="11">#REF!</definedName>
    <definedName name="VAS012_F_BendrosiosadministracinesVeiklosVISOSVANDENTVARKOSSANAUDOS">#REF!</definedName>
    <definedName name="VAS012_F_BendrosiosadministracinesVeiklosVNuotekuTransportavimas" localSheetId="11">#REF!</definedName>
    <definedName name="VAS012_F_BendrosiosadministracinesVeiklosVNuotekuTransportavimas">#REF!</definedName>
    <definedName name="VAS013_F_ILGALAIKIOTURTONUSIDEVEJIMO20M" localSheetId="11">#REF!</definedName>
    <definedName name="VAS013_F_ILGALAIKIOTURTONUSIDEVEJIMO20M">#REF!</definedName>
    <definedName name="VAS013_F_TIESIOGINESVEIKLOSSANAUDOS20M" localSheetId="11">#REF!</definedName>
    <definedName name="VAS013_F_TIESIOGINESVEIKLOSSANAUDOS20M">#REF!</definedName>
    <definedName name="VV">[3]_lists!$E$38:$E$45</definedName>
    <definedName name="x" hidden="1">[15]suv!#REF!</definedName>
    <definedName name="XLSCOMPFILTER" localSheetId="11" hidden="1">[4]gamybaK!#REF!</definedName>
    <definedName name="XLSCOMPFILTER" hidden="1">[4]gamybaK!#REF!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54" i="12" l="1"/>
  <c r="Q52" i="12"/>
  <c r="N51" i="12"/>
  <c r="I51" i="12"/>
  <c r="M49" i="12"/>
  <c r="E48" i="11"/>
  <c r="E44" i="11"/>
  <c r="F22" i="10"/>
  <c r="F17" i="10"/>
  <c r="E13" i="10"/>
  <c r="E189" i="9"/>
  <c r="E143" i="9"/>
  <c r="E82" i="9"/>
  <c r="E50" i="11"/>
  <c r="E61" i="9"/>
  <c r="E47" i="11"/>
  <c r="E43" i="11"/>
  <c r="E85" i="8"/>
  <c r="E92" i="8"/>
  <c r="E78" i="8"/>
  <c r="E67" i="8"/>
  <c r="E58" i="8"/>
  <c r="E52" i="11"/>
  <c r="E30" i="8"/>
  <c r="E17" i="8"/>
  <c r="E68" i="8"/>
  <c r="D109" i="7"/>
  <c r="D109" i="6"/>
  <c r="D104" i="6"/>
  <c r="Q93" i="7"/>
  <c r="O93" i="7"/>
  <c r="L93" i="7"/>
  <c r="H93" i="7"/>
  <c r="G93" i="7"/>
  <c r="C93" i="7"/>
  <c r="M93" i="7"/>
  <c r="C92" i="7"/>
  <c r="C91" i="7"/>
  <c r="C90" i="7"/>
  <c r="Q89" i="7"/>
  <c r="O89" i="7"/>
  <c r="L89" i="7"/>
  <c r="G89" i="7"/>
  <c r="G71" i="7" s="1"/>
  <c r="C89" i="7"/>
  <c r="M89" i="7"/>
  <c r="M71" i="7" s="1"/>
  <c r="K88" i="7"/>
  <c r="C88" i="7"/>
  <c r="Q87" i="7"/>
  <c r="L87" i="7"/>
  <c r="K87" i="7"/>
  <c r="C87" i="7"/>
  <c r="P86" i="7"/>
  <c r="K86" i="7"/>
  <c r="C86" i="7"/>
  <c r="Q85" i="7"/>
  <c r="Q65" i="7" s="1"/>
  <c r="O85" i="7"/>
  <c r="L85" i="7"/>
  <c r="H85" i="7"/>
  <c r="H65" i="7" s="1"/>
  <c r="G85" i="7"/>
  <c r="C85" i="7"/>
  <c r="M85" i="7"/>
  <c r="M65" i="7" s="1"/>
  <c r="C84" i="7"/>
  <c r="C83" i="7"/>
  <c r="C82" i="7"/>
  <c r="Q81" i="7"/>
  <c r="O81" i="7"/>
  <c r="L81" i="7"/>
  <c r="L60" i="7" s="1"/>
  <c r="H81" i="7"/>
  <c r="H60" i="7" s="1"/>
  <c r="G81" i="7"/>
  <c r="C81" i="7"/>
  <c r="M81" i="7"/>
  <c r="K80" i="7"/>
  <c r="K58" i="7" s="1"/>
  <c r="C80" i="7"/>
  <c r="Q79" i="7"/>
  <c r="L79" i="7"/>
  <c r="K79" i="7"/>
  <c r="C79" i="7"/>
  <c r="P78" i="7"/>
  <c r="K78" i="7"/>
  <c r="C78" i="7"/>
  <c r="Q76" i="6"/>
  <c r="O76" i="6"/>
  <c r="M71" i="6"/>
  <c r="L71" i="6"/>
  <c r="Q71" i="6"/>
  <c r="O69" i="6"/>
  <c r="Q65" i="6"/>
  <c r="P65" i="6"/>
  <c r="F65" i="6"/>
  <c r="M60" i="6"/>
  <c r="H60" i="6"/>
  <c r="K58" i="6"/>
  <c r="F58" i="6"/>
  <c r="P56" i="6"/>
  <c r="J56" i="6"/>
  <c r="F56" i="6"/>
  <c r="P50" i="6"/>
  <c r="F50" i="6"/>
  <c r="N37" i="6"/>
  <c r="D228" i="4"/>
  <c r="D192" i="4"/>
  <c r="D190" i="4"/>
  <c r="D185" i="4"/>
  <c r="J133" i="4"/>
  <c r="N181" i="4"/>
  <c r="I176" i="4"/>
  <c r="I174" i="4"/>
  <c r="I147" i="4"/>
  <c r="N142" i="4"/>
  <c r="E142" i="4"/>
  <c r="L138" i="4"/>
  <c r="Q137" i="4"/>
  <c r="L137" i="4"/>
  <c r="J137" i="4"/>
  <c r="M136" i="4"/>
  <c r="L136" i="4"/>
  <c r="K136" i="4"/>
  <c r="J135" i="4"/>
  <c r="M133" i="4"/>
  <c r="L133" i="4"/>
  <c r="K133" i="4"/>
  <c r="K131" i="4"/>
  <c r="P130" i="4"/>
  <c r="O130" i="4"/>
  <c r="N130" i="4" s="1"/>
  <c r="M130" i="4"/>
  <c r="G130" i="4"/>
  <c r="F130" i="4"/>
  <c r="K130" i="4"/>
  <c r="P129" i="4"/>
  <c r="L129" i="4"/>
  <c r="J129" i="4"/>
  <c r="H129" i="4"/>
  <c r="P127" i="4"/>
  <c r="L127" i="4"/>
  <c r="H127" i="4"/>
  <c r="G127" i="4"/>
  <c r="O126" i="4"/>
  <c r="M126" i="4"/>
  <c r="Q125" i="4"/>
  <c r="P125" i="4"/>
  <c r="M125" i="4"/>
  <c r="L125" i="4"/>
  <c r="J125" i="4"/>
  <c r="H125" i="4"/>
  <c r="G125" i="4"/>
  <c r="Q123" i="4"/>
  <c r="K123" i="4"/>
  <c r="J123" i="4"/>
  <c r="G123" i="4"/>
  <c r="Q122" i="4"/>
  <c r="O122" i="4"/>
  <c r="L122" i="4"/>
  <c r="G122" i="4"/>
  <c r="F122" i="4"/>
  <c r="Q121" i="4"/>
  <c r="P121" i="4"/>
  <c r="K121" i="4"/>
  <c r="J121" i="4"/>
  <c r="H121" i="4"/>
  <c r="Q120" i="4"/>
  <c r="O120" i="4"/>
  <c r="F120" i="4"/>
  <c r="M120" i="4"/>
  <c r="P119" i="4"/>
  <c r="J119" i="4"/>
  <c r="G119" i="4"/>
  <c r="M119" i="4"/>
  <c r="L118" i="4"/>
  <c r="Q117" i="4"/>
  <c r="H117" i="4"/>
  <c r="G114" i="4"/>
  <c r="M114" i="4"/>
  <c r="Q112" i="4"/>
  <c r="H111" i="4"/>
  <c r="G111" i="4"/>
  <c r="O111" i="4"/>
  <c r="M110" i="4"/>
  <c r="L110" i="4"/>
  <c r="G110" i="4"/>
  <c r="P110" i="4"/>
  <c r="D109" i="4"/>
  <c r="O107" i="4"/>
  <c r="M107" i="4"/>
  <c r="K107" i="4"/>
  <c r="J107" i="4"/>
  <c r="H107" i="4"/>
  <c r="G107" i="4"/>
  <c r="Q107" i="4"/>
  <c r="O106" i="4"/>
  <c r="G106" i="4"/>
  <c r="P105" i="4"/>
  <c r="J105" i="4"/>
  <c r="H105" i="4"/>
  <c r="D104" i="4"/>
  <c r="M102" i="4"/>
  <c r="L102" i="4"/>
  <c r="K102" i="4"/>
  <c r="H102" i="4"/>
  <c r="L100" i="4"/>
  <c r="K100" i="4"/>
  <c r="G100" i="4"/>
  <c r="Q96" i="4"/>
  <c r="H96" i="4"/>
  <c r="G96" i="4"/>
  <c r="M96" i="4"/>
  <c r="M95" i="4" s="1"/>
  <c r="D95" i="4"/>
  <c r="J93" i="4"/>
  <c r="H93" i="4"/>
  <c r="D92" i="4"/>
  <c r="M91" i="4"/>
  <c r="K90" i="4"/>
  <c r="N87" i="4"/>
  <c r="E87" i="4"/>
  <c r="N86" i="4"/>
  <c r="E86" i="4"/>
  <c r="I85" i="4"/>
  <c r="E85" i="4"/>
  <c r="N84" i="4"/>
  <c r="N82" i="4"/>
  <c r="E82" i="4"/>
  <c r="E81" i="4"/>
  <c r="P80" i="4"/>
  <c r="O80" i="4"/>
  <c r="G80" i="4"/>
  <c r="F80" i="4"/>
  <c r="I79" i="4"/>
  <c r="N78" i="4"/>
  <c r="I78" i="4"/>
  <c r="F64" i="4"/>
  <c r="N76" i="4"/>
  <c r="I76" i="4"/>
  <c r="E75" i="4"/>
  <c r="N74" i="4"/>
  <c r="E73" i="4"/>
  <c r="N72" i="4"/>
  <c r="I72" i="4"/>
  <c r="E72" i="4"/>
  <c r="D72" i="4" s="1"/>
  <c r="N71" i="4"/>
  <c r="E71" i="4"/>
  <c r="N70" i="4"/>
  <c r="E70" i="4"/>
  <c r="I69" i="4"/>
  <c r="E69" i="4"/>
  <c r="N68" i="4"/>
  <c r="N66" i="4"/>
  <c r="E65" i="4"/>
  <c r="P64" i="4"/>
  <c r="G64" i="4"/>
  <c r="I63" i="4"/>
  <c r="N62" i="4"/>
  <c r="I62" i="4"/>
  <c r="E62" i="4"/>
  <c r="L61" i="4"/>
  <c r="K61" i="4"/>
  <c r="J61" i="4"/>
  <c r="G61" i="4"/>
  <c r="N60" i="4"/>
  <c r="E60" i="4"/>
  <c r="N59" i="4"/>
  <c r="J55" i="4"/>
  <c r="K55" i="4"/>
  <c r="F55" i="4"/>
  <c r="I57" i="4"/>
  <c r="G55" i="4"/>
  <c r="D56" i="4"/>
  <c r="N56" i="4"/>
  <c r="I56" i="4"/>
  <c r="E56" i="4"/>
  <c r="Q55" i="4"/>
  <c r="N54" i="4"/>
  <c r="E54" i="4"/>
  <c r="N53" i="4"/>
  <c r="I53" i="4"/>
  <c r="E53" i="4"/>
  <c r="D53" i="4" s="1"/>
  <c r="N52" i="4"/>
  <c r="E34" i="10"/>
  <c r="E33" i="10" s="1"/>
  <c r="E32" i="10"/>
  <c r="E31" i="10" s="1"/>
  <c r="K50" i="4"/>
  <c r="E51" i="4"/>
  <c r="E28" i="10" s="1"/>
  <c r="Q50" i="4"/>
  <c r="M50" i="4"/>
  <c r="J50" i="4"/>
  <c r="H50" i="4"/>
  <c r="N49" i="4"/>
  <c r="E49" i="4"/>
  <c r="Q43" i="4"/>
  <c r="I48" i="4"/>
  <c r="I47" i="4"/>
  <c r="N45" i="4"/>
  <c r="K43" i="4"/>
  <c r="N44" i="4"/>
  <c r="L43" i="4"/>
  <c r="I44" i="4"/>
  <c r="G43" i="4"/>
  <c r="P43" i="4"/>
  <c r="J43" i="4"/>
  <c r="I43" i="4" s="1"/>
  <c r="H43" i="4"/>
  <c r="O41" i="4"/>
  <c r="J41" i="4"/>
  <c r="I42" i="4"/>
  <c r="G41" i="4"/>
  <c r="Q41" i="4"/>
  <c r="P41" i="4"/>
  <c r="N41" i="4"/>
  <c r="M41" i="4"/>
  <c r="L41" i="4"/>
  <c r="K41" i="4"/>
  <c r="H41" i="4"/>
  <c r="F41" i="4"/>
  <c r="E41" i="4"/>
  <c r="N40" i="4"/>
  <c r="I40" i="4"/>
  <c r="E40" i="4"/>
  <c r="N39" i="4"/>
  <c r="K38" i="4"/>
  <c r="I39" i="4"/>
  <c r="P38" i="4"/>
  <c r="M38" i="4"/>
  <c r="L38" i="4"/>
  <c r="J38" i="4"/>
  <c r="I38" i="4" s="1"/>
  <c r="H38" i="4"/>
  <c r="N37" i="4"/>
  <c r="I37" i="4"/>
  <c r="E37" i="4"/>
  <c r="N36" i="4"/>
  <c r="L35" i="4"/>
  <c r="I36" i="4"/>
  <c r="G35" i="4"/>
  <c r="E36" i="4"/>
  <c r="D36" i="4" s="1"/>
  <c r="Q35" i="4"/>
  <c r="P35" i="4"/>
  <c r="O35" i="4"/>
  <c r="M35" i="4"/>
  <c r="K35" i="4"/>
  <c r="J35" i="4"/>
  <c r="J13" i="4" s="1"/>
  <c r="H35" i="4"/>
  <c r="F35" i="4"/>
  <c r="O32" i="4"/>
  <c r="M32" i="4"/>
  <c r="I34" i="4"/>
  <c r="G32" i="4"/>
  <c r="Q32" i="4"/>
  <c r="N33" i="4"/>
  <c r="I33" i="4"/>
  <c r="P32" i="4"/>
  <c r="K32" i="4"/>
  <c r="H32" i="4"/>
  <c r="F32" i="4"/>
  <c r="N31" i="4"/>
  <c r="I31" i="4"/>
  <c r="E31" i="4"/>
  <c r="P29" i="4"/>
  <c r="N30" i="4"/>
  <c r="K29" i="4"/>
  <c r="E30" i="4"/>
  <c r="Q29" i="4"/>
  <c r="O29" i="4"/>
  <c r="M29" i="4"/>
  <c r="L29" i="4"/>
  <c r="J29" i="4"/>
  <c r="H29" i="4"/>
  <c r="G29" i="4"/>
  <c r="F29" i="4"/>
  <c r="E29" i="4"/>
  <c r="I28" i="4"/>
  <c r="E28" i="4"/>
  <c r="Q13" i="4"/>
  <c r="P13" i="4"/>
  <c r="O13" i="4"/>
  <c r="N13" i="4" s="1"/>
  <c r="M13" i="4"/>
  <c r="H13" i="4"/>
  <c r="F13" i="4"/>
  <c r="K12" i="4"/>
  <c r="Q10" i="4"/>
  <c r="M10" i="4"/>
  <c r="L10" i="4"/>
  <c r="J10" i="4"/>
  <c r="H10" i="4"/>
  <c r="E10" i="4"/>
  <c r="S9" i="4"/>
  <c r="Q9" i="4"/>
  <c r="P9" i="4"/>
  <c r="O9" i="4"/>
  <c r="M9" i="4"/>
  <c r="L9" i="4"/>
  <c r="K9" i="4"/>
  <c r="J9" i="4"/>
  <c r="I9" i="4"/>
  <c r="H9" i="4"/>
  <c r="G9" i="4"/>
  <c r="F9" i="4"/>
  <c r="E9" i="4"/>
  <c r="D50" i="3"/>
  <c r="D37" i="3"/>
  <c r="D31" i="3"/>
  <c r="D26" i="3"/>
  <c r="D26" i="2"/>
  <c r="D17" i="2"/>
  <c r="D30" i="2" s="1"/>
  <c r="D9" i="5"/>
  <c r="E35" i="4" l="1"/>
  <c r="G13" i="4"/>
  <c r="I41" i="4"/>
  <c r="D31" i="4"/>
  <c r="K10" i="4"/>
  <c r="N32" i="4"/>
  <c r="L13" i="4"/>
  <c r="D41" i="4"/>
  <c r="N29" i="4"/>
  <c r="P10" i="4"/>
  <c r="D30" i="3"/>
  <c r="G50" i="4"/>
  <c r="F10" i="4"/>
  <c r="E33" i="4"/>
  <c r="D15" i="2"/>
  <c r="G10" i="4"/>
  <c r="O10" i="4"/>
  <c r="K13" i="4"/>
  <c r="J32" i="4"/>
  <c r="F38" i="4"/>
  <c r="F27" i="4" s="1"/>
  <c r="O38" i="4"/>
  <c r="E39" i="4"/>
  <c r="M43" i="4"/>
  <c r="M27" i="4" s="1"/>
  <c r="N46" i="4"/>
  <c r="E47" i="4"/>
  <c r="N47" i="4"/>
  <c r="E48" i="4"/>
  <c r="O50" i="4"/>
  <c r="N51" i="4"/>
  <c r="P50" i="4"/>
  <c r="P27" i="4" s="1"/>
  <c r="I52" i="4"/>
  <c r="E58" i="4"/>
  <c r="N58" i="4"/>
  <c r="O61" i="4"/>
  <c r="M61" i="4"/>
  <c r="K64" i="4"/>
  <c r="J64" i="4"/>
  <c r="I74" i="4"/>
  <c r="I77" i="4"/>
  <c r="N79" i="4"/>
  <c r="I84" i="4"/>
  <c r="D85" i="4"/>
  <c r="I86" i="4"/>
  <c r="H95" i="4"/>
  <c r="F117" i="4"/>
  <c r="P117" i="4"/>
  <c r="G117" i="4"/>
  <c r="K117" i="4"/>
  <c r="O117" i="4"/>
  <c r="M117" i="4"/>
  <c r="L117" i="4"/>
  <c r="D116" i="4"/>
  <c r="J117" i="4"/>
  <c r="I29" i="4"/>
  <c r="D37" i="4"/>
  <c r="G38" i="4"/>
  <c r="D40" i="4"/>
  <c r="O43" i="4"/>
  <c r="N48" i="4"/>
  <c r="F50" i="4"/>
  <c r="L55" i="4"/>
  <c r="P61" i="4"/>
  <c r="F61" i="4"/>
  <c r="L64" i="4"/>
  <c r="I71" i="4"/>
  <c r="Q80" i="4"/>
  <c r="P128" i="4"/>
  <c r="N9" i="4"/>
  <c r="I30" i="4"/>
  <c r="L32" i="4"/>
  <c r="E34" i="4"/>
  <c r="I35" i="4"/>
  <c r="Q38" i="4"/>
  <c r="I51" i="4"/>
  <c r="M55" i="4"/>
  <c r="E57" i="4"/>
  <c r="I60" i="4"/>
  <c r="Q61" i="4"/>
  <c r="D62" i="4"/>
  <c r="E63" i="4"/>
  <c r="E66" i="4"/>
  <c r="I68" i="4"/>
  <c r="D69" i="4"/>
  <c r="E74" i="4"/>
  <c r="E80" i="4"/>
  <c r="F91" i="4"/>
  <c r="O91" i="4"/>
  <c r="Q91" i="4"/>
  <c r="G91" i="4"/>
  <c r="K91" i="4"/>
  <c r="D89" i="4"/>
  <c r="J91" i="4"/>
  <c r="H91" i="4"/>
  <c r="D11" i="3"/>
  <c r="D35" i="3"/>
  <c r="N28" i="4"/>
  <c r="N34" i="4"/>
  <c r="E42" i="4"/>
  <c r="N42" i="4"/>
  <c r="F43" i="4"/>
  <c r="I45" i="4"/>
  <c r="I46" i="4"/>
  <c r="I59" i="4"/>
  <c r="H61" i="4"/>
  <c r="N63" i="4"/>
  <c r="D63" i="4"/>
  <c r="Q64" i="4"/>
  <c r="I66" i="4"/>
  <c r="I73" i="4"/>
  <c r="E77" i="4"/>
  <c r="E83" i="4"/>
  <c r="K89" i="4"/>
  <c r="L91" i="4"/>
  <c r="Q99" i="4"/>
  <c r="G105" i="4"/>
  <c r="I49" i="4"/>
  <c r="E52" i="4"/>
  <c r="I70" i="4"/>
  <c r="J80" i="4"/>
  <c r="I81" i="4"/>
  <c r="I87" i="4"/>
  <c r="Q93" i="4"/>
  <c r="Q108" i="4"/>
  <c r="D28" i="4"/>
  <c r="L50" i="4"/>
  <c r="D51" i="4"/>
  <c r="H55" i="4"/>
  <c r="I58" i="4"/>
  <c r="I61" i="4"/>
  <c r="E67" i="4"/>
  <c r="H80" i="4"/>
  <c r="K80" i="4"/>
  <c r="I83" i="4"/>
  <c r="P91" i="4"/>
  <c r="D52" i="4"/>
  <c r="M64" i="4"/>
  <c r="N75" i="4"/>
  <c r="E78" i="4"/>
  <c r="L80" i="4"/>
  <c r="E161" i="4"/>
  <c r="F110" i="4"/>
  <c r="E27" i="10"/>
  <c r="N35" i="4"/>
  <c r="E44" i="4"/>
  <c r="E45" i="4"/>
  <c r="E46" i="4"/>
  <c r="D48" i="4"/>
  <c r="I54" i="4"/>
  <c r="E59" i="4"/>
  <c r="H64" i="4"/>
  <c r="I65" i="4"/>
  <c r="I67" i="4"/>
  <c r="N73" i="4"/>
  <c r="O64" i="4"/>
  <c r="E76" i="4"/>
  <c r="E79" i="4"/>
  <c r="N80" i="4"/>
  <c r="I82" i="4"/>
  <c r="F101" i="4"/>
  <c r="O101" i="4"/>
  <c r="M101" i="4"/>
  <c r="K101" i="4"/>
  <c r="J101" i="4"/>
  <c r="P103" i="4"/>
  <c r="L115" i="4"/>
  <c r="K118" i="4"/>
  <c r="P55" i="4"/>
  <c r="N57" i="4"/>
  <c r="O55" i="4"/>
  <c r="N65" i="4"/>
  <c r="N69" i="4"/>
  <c r="I75" i="4"/>
  <c r="M80" i="4"/>
  <c r="N81" i="4"/>
  <c r="O90" i="4"/>
  <c r="F90" i="4"/>
  <c r="O94" i="4"/>
  <c r="K96" i="4"/>
  <c r="D97" i="4"/>
  <c r="J100" i="4"/>
  <c r="M103" i="4"/>
  <c r="M111" i="4"/>
  <c r="D113" i="4"/>
  <c r="L119" i="4"/>
  <c r="L123" i="4"/>
  <c r="H123" i="4"/>
  <c r="H126" i="4"/>
  <c r="F129" i="4"/>
  <c r="K129" i="4"/>
  <c r="Q129" i="4"/>
  <c r="I142" i="4"/>
  <c r="I158" i="4"/>
  <c r="N162" i="4"/>
  <c r="I168" i="4"/>
  <c r="I180" i="4"/>
  <c r="Q138" i="4"/>
  <c r="N67" i="4"/>
  <c r="D68" i="4"/>
  <c r="H98" i="4"/>
  <c r="Q110" i="4"/>
  <c r="K112" i="4"/>
  <c r="H131" i="4"/>
  <c r="M131" i="4"/>
  <c r="I133" i="4"/>
  <c r="L134" i="4"/>
  <c r="Q135" i="4"/>
  <c r="O103" i="4"/>
  <c r="I170" i="4"/>
  <c r="E178" i="4"/>
  <c r="J96" i="4"/>
  <c r="L96" i="4"/>
  <c r="F103" i="4"/>
  <c r="F111" i="4"/>
  <c r="J111" i="4"/>
  <c r="P111" i="4"/>
  <c r="L112" i="4"/>
  <c r="O114" i="4"/>
  <c r="J124" i="4"/>
  <c r="O124" i="4"/>
  <c r="E177" i="4"/>
  <c r="O99" i="4"/>
  <c r="Q111" i="4"/>
  <c r="P114" i="4"/>
  <c r="I123" i="4"/>
  <c r="F124" i="4"/>
  <c r="I129" i="4"/>
  <c r="M135" i="4"/>
  <c r="L135" i="4"/>
  <c r="E162" i="4"/>
  <c r="N168" i="4"/>
  <c r="I175" i="4"/>
  <c r="I183" i="4"/>
  <c r="E141" i="4"/>
  <c r="I151" i="4"/>
  <c r="N158" i="4"/>
  <c r="E176" i="4"/>
  <c r="J98" i="4"/>
  <c r="K98" i="4"/>
  <c r="J112" i="4"/>
  <c r="O112" i="4"/>
  <c r="P112" i="4"/>
  <c r="K120" i="4"/>
  <c r="P120" i="4"/>
  <c r="J126" i="4"/>
  <c r="K126" i="4"/>
  <c r="Q126" i="4"/>
  <c r="G126" i="4"/>
  <c r="P126" i="4"/>
  <c r="J134" i="4"/>
  <c r="K134" i="4"/>
  <c r="Q134" i="4"/>
  <c r="M134" i="4"/>
  <c r="O108" i="4"/>
  <c r="J108" i="4"/>
  <c r="N165" i="4"/>
  <c r="I169" i="4"/>
  <c r="K138" i="4"/>
  <c r="K137" i="4"/>
  <c r="E68" i="4"/>
  <c r="E84" i="4"/>
  <c r="N85" i="4"/>
  <c r="G95" i="4"/>
  <c r="Q95" i="4"/>
  <c r="F98" i="4"/>
  <c r="P98" i="4"/>
  <c r="F102" i="4"/>
  <c r="Q102" i="4"/>
  <c r="L103" i="4"/>
  <c r="F107" i="4"/>
  <c r="L107" i="4"/>
  <c r="P107" i="4"/>
  <c r="H110" i="4"/>
  <c r="K111" i="4"/>
  <c r="G112" i="4"/>
  <c r="K119" i="4"/>
  <c r="G120" i="4"/>
  <c r="M124" i="4"/>
  <c r="F126" i="4"/>
  <c r="O131" i="4"/>
  <c r="K135" i="4"/>
  <c r="I144" i="4"/>
  <c r="N171" i="4"/>
  <c r="N178" i="4"/>
  <c r="D208" i="4"/>
  <c r="N77" i="4"/>
  <c r="N83" i="4"/>
  <c r="F93" i="4"/>
  <c r="M93" i="4"/>
  <c r="J94" i="4"/>
  <c r="M94" i="4"/>
  <c r="F115" i="4"/>
  <c r="Q115" i="4"/>
  <c r="H115" i="4"/>
  <c r="O115" i="4"/>
  <c r="J118" i="4"/>
  <c r="O118" i="4"/>
  <c r="F125" i="4"/>
  <c r="K125" i="4"/>
  <c r="O125" i="4"/>
  <c r="J128" i="4"/>
  <c r="F133" i="4"/>
  <c r="D132" i="4"/>
  <c r="Q133" i="4"/>
  <c r="J136" i="4"/>
  <c r="Q136" i="4"/>
  <c r="O96" i="4"/>
  <c r="N176" i="4"/>
  <c r="D176" i="4"/>
  <c r="E168" i="4"/>
  <c r="F118" i="4"/>
  <c r="J120" i="4"/>
  <c r="N177" i="4"/>
  <c r="D187" i="4"/>
  <c r="D204" i="4"/>
  <c r="F127" i="4"/>
  <c r="J127" i="4"/>
  <c r="O127" i="4"/>
  <c r="J130" i="4"/>
  <c r="Q130" i="4"/>
  <c r="H130" i="4"/>
  <c r="G101" i="4"/>
  <c r="I156" i="4"/>
  <c r="E158" i="4"/>
  <c r="J114" i="4"/>
  <c r="E10" i="11"/>
  <c r="F131" i="4"/>
  <c r="P134" i="4"/>
  <c r="G133" i="4"/>
  <c r="D211" i="4"/>
  <c r="D199" i="4"/>
  <c r="N39" i="6"/>
  <c r="F123" i="4"/>
  <c r="M50" i="6"/>
  <c r="L57" i="6"/>
  <c r="D55" i="6"/>
  <c r="Q57" i="6"/>
  <c r="K57" i="6"/>
  <c r="F105" i="4"/>
  <c r="M105" i="4"/>
  <c r="J106" i="4"/>
  <c r="M106" i="4"/>
  <c r="F121" i="4"/>
  <c r="M121" i="4"/>
  <c r="J122" i="4"/>
  <c r="M122" i="4"/>
  <c r="F137" i="4"/>
  <c r="M137" i="4"/>
  <c r="J138" i="4"/>
  <c r="M138" i="4"/>
  <c r="E33" i="11"/>
  <c r="E181" i="4"/>
  <c r="F92" i="7"/>
  <c r="P93" i="7"/>
  <c r="N93" i="6"/>
  <c r="Q68" i="6"/>
  <c r="D67" i="6"/>
  <c r="L68" i="6"/>
  <c r="K68" i="6"/>
  <c r="O78" i="7"/>
  <c r="N78" i="6"/>
  <c r="M83" i="7"/>
  <c r="P83" i="7"/>
  <c r="G83" i="7"/>
  <c r="O62" i="6"/>
  <c r="H83" i="7"/>
  <c r="Q83" i="7"/>
  <c r="L83" i="7"/>
  <c r="K83" i="7"/>
  <c r="L60" i="6"/>
  <c r="P60" i="6"/>
  <c r="G60" i="6"/>
  <c r="D59" i="6"/>
  <c r="Q60" i="6"/>
  <c r="F60" i="6"/>
  <c r="O60" i="6"/>
  <c r="P62" i="6"/>
  <c r="F62" i="6"/>
  <c r="M62" i="6"/>
  <c r="L90" i="7"/>
  <c r="I172" i="4"/>
  <c r="G129" i="4"/>
  <c r="N53" i="6"/>
  <c r="H62" i="6"/>
  <c r="H74" i="6"/>
  <c r="D73" i="6"/>
  <c r="G74" i="6"/>
  <c r="J74" i="6"/>
  <c r="J80" i="7"/>
  <c r="J62" i="6"/>
  <c r="P66" i="6"/>
  <c r="P64" i="6" s="1"/>
  <c r="H66" i="6"/>
  <c r="F66" i="6"/>
  <c r="O66" i="6"/>
  <c r="N66" i="6" s="1"/>
  <c r="K66" i="6"/>
  <c r="J66" i="6"/>
  <c r="O86" i="7"/>
  <c r="N86" i="6"/>
  <c r="M91" i="7"/>
  <c r="P91" i="7"/>
  <c r="G91" i="7"/>
  <c r="G74" i="7" s="1"/>
  <c r="O74" i="6"/>
  <c r="F74" i="6"/>
  <c r="H91" i="7"/>
  <c r="Q91" i="7"/>
  <c r="L91" i="7"/>
  <c r="L74" i="7" s="1"/>
  <c r="K91" i="7"/>
  <c r="E51" i="6"/>
  <c r="E39" i="6"/>
  <c r="Q50" i="6"/>
  <c r="Q41" i="6"/>
  <c r="F84" i="7"/>
  <c r="H89" i="7"/>
  <c r="H71" i="6"/>
  <c r="J61" i="6"/>
  <c r="P61" i="6"/>
  <c r="K61" i="6"/>
  <c r="G61" i="6"/>
  <c r="Q62" i="6"/>
  <c r="J88" i="7"/>
  <c r="M82" i="7"/>
  <c r="L82" i="7"/>
  <c r="Q82" i="7"/>
  <c r="H82" i="7"/>
  <c r="P82" i="7"/>
  <c r="O61" i="6"/>
  <c r="N61" i="6" s="1"/>
  <c r="K82" i="7"/>
  <c r="G82" i="7"/>
  <c r="F61" i="6"/>
  <c r="M47" i="6"/>
  <c r="O65" i="6"/>
  <c r="G65" i="6"/>
  <c r="E65" i="6" s="1"/>
  <c r="M65" i="6"/>
  <c r="L65" i="6"/>
  <c r="D64" i="6"/>
  <c r="H65" i="6"/>
  <c r="H64" i="6" s="1"/>
  <c r="J78" i="7"/>
  <c r="M84" i="7"/>
  <c r="Q84" i="7"/>
  <c r="L84" i="7"/>
  <c r="G84" i="7"/>
  <c r="J86" i="7"/>
  <c r="M92" i="7"/>
  <c r="D99" i="6"/>
  <c r="H50" i="6"/>
  <c r="Q69" i="6"/>
  <c r="K69" i="6"/>
  <c r="J69" i="6"/>
  <c r="F69" i="6"/>
  <c r="P84" i="7"/>
  <c r="P85" i="7"/>
  <c r="N85" i="6"/>
  <c r="F76" i="6"/>
  <c r="L76" i="6"/>
  <c r="P76" i="6"/>
  <c r="G76" i="6"/>
  <c r="M76" i="6"/>
  <c r="H76" i="6"/>
  <c r="D112" i="6"/>
  <c r="F63" i="6"/>
  <c r="P63" i="6"/>
  <c r="O80" i="7"/>
  <c r="O88" i="7"/>
  <c r="O56" i="6"/>
  <c r="K56" i="6"/>
  <c r="O58" i="6"/>
  <c r="G63" i="6"/>
  <c r="D70" i="6"/>
  <c r="H78" i="7"/>
  <c r="M79" i="7"/>
  <c r="P79" i="7"/>
  <c r="G79" i="7"/>
  <c r="O57" i="6"/>
  <c r="F57" i="6"/>
  <c r="J57" i="6"/>
  <c r="H79" i="7"/>
  <c r="H57" i="7" s="1"/>
  <c r="Q80" i="7"/>
  <c r="Q58" i="7" s="1"/>
  <c r="H80" i="7"/>
  <c r="H58" i="7" s="1"/>
  <c r="M86" i="7"/>
  <c r="L86" i="7"/>
  <c r="Q86" i="7"/>
  <c r="H86" i="7"/>
  <c r="M87" i="7"/>
  <c r="P87" i="7"/>
  <c r="G87" i="7"/>
  <c r="F68" i="6"/>
  <c r="H87" i="7"/>
  <c r="Q88" i="7"/>
  <c r="Q69" i="7" s="1"/>
  <c r="H88" i="7"/>
  <c r="H69" i="7" s="1"/>
  <c r="L88" i="7"/>
  <c r="L69" i="7" s="1"/>
  <c r="P69" i="6"/>
  <c r="L63" i="6"/>
  <c r="P71" i="6"/>
  <c r="G71" i="6"/>
  <c r="O71" i="6"/>
  <c r="F71" i="6"/>
  <c r="D95" i="6"/>
  <c r="F78" i="7"/>
  <c r="E78" i="6"/>
  <c r="F80" i="7"/>
  <c r="P81" i="7"/>
  <c r="N81" i="6"/>
  <c r="F86" i="7"/>
  <c r="E86" i="7" s="1"/>
  <c r="E86" i="6"/>
  <c r="F88" i="7"/>
  <c r="E88" i="7" s="1"/>
  <c r="P89" i="7"/>
  <c r="P71" i="7" s="1"/>
  <c r="N89" i="6"/>
  <c r="H20" i="6"/>
  <c r="H56" i="6"/>
  <c r="J58" i="6"/>
  <c r="J63" i="6"/>
  <c r="G78" i="7"/>
  <c r="G56" i="7" s="1"/>
  <c r="G86" i="7"/>
  <c r="G88" i="7"/>
  <c r="Q60" i="7"/>
  <c r="F75" i="6"/>
  <c r="M47" i="7"/>
  <c r="D106" i="6"/>
  <c r="K61" i="7"/>
  <c r="H36" i="7"/>
  <c r="P47" i="7"/>
  <c r="J56" i="7"/>
  <c r="H56" i="7"/>
  <c r="H55" i="7" s="1"/>
  <c r="K56" i="7"/>
  <c r="D59" i="7"/>
  <c r="Q62" i="7"/>
  <c r="H62" i="7"/>
  <c r="M62" i="7"/>
  <c r="L62" i="7"/>
  <c r="K62" i="7"/>
  <c r="P62" i="7"/>
  <c r="L72" i="7"/>
  <c r="D95" i="7"/>
  <c r="H50" i="7"/>
  <c r="D55" i="7"/>
  <c r="K57" i="7"/>
  <c r="L57" i="7"/>
  <c r="M57" i="7"/>
  <c r="Q57" i="7"/>
  <c r="G63" i="7"/>
  <c r="Q63" i="7"/>
  <c r="M63" i="7"/>
  <c r="L63" i="7"/>
  <c r="P63" i="7"/>
  <c r="M75" i="6"/>
  <c r="F81" i="7"/>
  <c r="E81" i="6"/>
  <c r="N81" i="7"/>
  <c r="F85" i="7"/>
  <c r="E85" i="7" s="1"/>
  <c r="E85" i="6"/>
  <c r="N85" i="7"/>
  <c r="F89" i="7"/>
  <c r="E89" i="7" s="1"/>
  <c r="E89" i="6"/>
  <c r="N89" i="7"/>
  <c r="F93" i="7"/>
  <c r="E93" i="7" s="1"/>
  <c r="E93" i="6"/>
  <c r="N93" i="7"/>
  <c r="E48" i="7"/>
  <c r="F47" i="7"/>
  <c r="F56" i="7"/>
  <c r="G57" i="7"/>
  <c r="O71" i="7"/>
  <c r="P61" i="7"/>
  <c r="H61" i="7"/>
  <c r="Q61" i="7"/>
  <c r="G61" i="7"/>
  <c r="M61" i="7"/>
  <c r="L61" i="7"/>
  <c r="F63" i="7"/>
  <c r="K66" i="7"/>
  <c r="L66" i="7"/>
  <c r="Q66" i="7"/>
  <c r="Q64" i="7" s="1"/>
  <c r="H66" i="7"/>
  <c r="H64" i="7" s="1"/>
  <c r="G66" i="7"/>
  <c r="F66" i="7"/>
  <c r="O66" i="7"/>
  <c r="J66" i="7"/>
  <c r="I66" i="7" s="1"/>
  <c r="I52" i="7"/>
  <c r="M66" i="7"/>
  <c r="M64" i="7" s="1"/>
  <c r="K68" i="7"/>
  <c r="P41" i="7"/>
  <c r="O60" i="7"/>
  <c r="G60" i="7"/>
  <c r="M60" i="7"/>
  <c r="M59" i="7" s="1"/>
  <c r="P60" i="7"/>
  <c r="L68" i="7"/>
  <c r="L67" i="7" s="1"/>
  <c r="L72" i="6"/>
  <c r="L70" i="6" s="1"/>
  <c r="J60" i="6"/>
  <c r="J65" i="6"/>
  <c r="J76" i="6"/>
  <c r="E49" i="7"/>
  <c r="F41" i="7"/>
  <c r="E51" i="7"/>
  <c r="O56" i="7"/>
  <c r="G62" i="7"/>
  <c r="P66" i="7"/>
  <c r="J72" i="6"/>
  <c r="J75" i="6"/>
  <c r="K81" i="7"/>
  <c r="K60" i="7" s="1"/>
  <c r="K85" i="7"/>
  <c r="K89" i="7"/>
  <c r="K71" i="7" s="1"/>
  <c r="K93" i="7"/>
  <c r="K76" i="7" s="1"/>
  <c r="P56" i="7"/>
  <c r="P57" i="7"/>
  <c r="D64" i="7"/>
  <c r="D67" i="7"/>
  <c r="Q68" i="7"/>
  <c r="Q67" i="7" s="1"/>
  <c r="H68" i="7"/>
  <c r="H67" i="7" s="1"/>
  <c r="P68" i="7"/>
  <c r="G68" i="7"/>
  <c r="M68" i="7"/>
  <c r="L71" i="7"/>
  <c r="L70" i="7" s="1"/>
  <c r="Q71" i="7"/>
  <c r="H71" i="7"/>
  <c r="D70" i="7"/>
  <c r="F71" i="7"/>
  <c r="M76" i="7"/>
  <c r="P76" i="7"/>
  <c r="G76" i="7"/>
  <c r="O76" i="7"/>
  <c r="F76" i="7"/>
  <c r="E76" i="7" s="1"/>
  <c r="L76" i="7"/>
  <c r="Q76" i="7"/>
  <c r="H76" i="7"/>
  <c r="M74" i="7"/>
  <c r="D73" i="7"/>
  <c r="K74" i="7"/>
  <c r="Q74" i="7"/>
  <c r="H74" i="7"/>
  <c r="P74" i="7"/>
  <c r="M75" i="7"/>
  <c r="E40" i="7"/>
  <c r="P65" i="7"/>
  <c r="P64" i="7" s="1"/>
  <c r="G65" i="7"/>
  <c r="G64" i="7" s="1"/>
  <c r="O65" i="7"/>
  <c r="F65" i="7"/>
  <c r="K65" i="7"/>
  <c r="K64" i="7" s="1"/>
  <c r="O69" i="7"/>
  <c r="G69" i="7"/>
  <c r="K69" i="7"/>
  <c r="J69" i="7"/>
  <c r="I69" i="7" s="1"/>
  <c r="O58" i="7"/>
  <c r="F58" i="7"/>
  <c r="L65" i="7"/>
  <c r="L64" i="7" s="1"/>
  <c r="F69" i="7"/>
  <c r="E69" i="7" s="1"/>
  <c r="E16" i="8"/>
  <c r="D106" i="7"/>
  <c r="E25" i="8"/>
  <c r="E26" i="8"/>
  <c r="D112" i="7"/>
  <c r="E32" i="8"/>
  <c r="E29" i="8"/>
  <c r="E54" i="8"/>
  <c r="D104" i="7"/>
  <c r="E77" i="8"/>
  <c r="E90" i="8"/>
  <c r="G34" i="12"/>
  <c r="E45" i="11"/>
  <c r="E66" i="8"/>
  <c r="E51" i="8"/>
  <c r="E39" i="8"/>
  <c r="E91" i="8"/>
  <c r="E28" i="8"/>
  <c r="E37" i="8"/>
  <c r="E52" i="8"/>
  <c r="E17" i="10"/>
  <c r="E12" i="10" s="1"/>
  <c r="E27" i="8"/>
  <c r="E129" i="9"/>
  <c r="E128" i="9" s="1"/>
  <c r="E54" i="11" s="1"/>
  <c r="E184" i="9"/>
  <c r="F13" i="10"/>
  <c r="Q43" i="12"/>
  <c r="E68" i="9"/>
  <c r="F34" i="12"/>
  <c r="I39" i="12"/>
  <c r="E35" i="12"/>
  <c r="O34" i="12"/>
  <c r="N35" i="12"/>
  <c r="J38" i="12"/>
  <c r="E51" i="12"/>
  <c r="D51" i="12" s="1"/>
  <c r="N40" i="12"/>
  <c r="I65" i="12"/>
  <c r="H22" i="12"/>
  <c r="P75" i="12"/>
  <c r="E71" i="12"/>
  <c r="N64" i="12"/>
  <c r="K66" i="12"/>
  <c r="I68" i="12"/>
  <c r="Q57" i="12"/>
  <c r="K57" i="12"/>
  <c r="H66" i="12"/>
  <c r="N68" i="12"/>
  <c r="Q69" i="12"/>
  <c r="K75" i="12"/>
  <c r="N59" i="12"/>
  <c r="N63" i="12"/>
  <c r="E65" i="12"/>
  <c r="H69" i="12"/>
  <c r="M69" i="12"/>
  <c r="G69" i="12"/>
  <c r="P72" i="12"/>
  <c r="E77" i="12"/>
  <c r="J59" i="6" l="1"/>
  <c r="F67" i="6"/>
  <c r="F55" i="6"/>
  <c r="P23" i="4"/>
  <c r="N69" i="6"/>
  <c r="E74" i="6"/>
  <c r="F73" i="6"/>
  <c r="O95" i="4"/>
  <c r="N62" i="6"/>
  <c r="E123" i="4"/>
  <c r="N108" i="4"/>
  <c r="E53" i="11"/>
  <c r="J64" i="6"/>
  <c r="N103" i="4"/>
  <c r="F23" i="4"/>
  <c r="I57" i="6"/>
  <c r="J55" i="6"/>
  <c r="M23" i="4"/>
  <c r="K61" i="12"/>
  <c r="I71" i="12"/>
  <c r="N60" i="12"/>
  <c r="E74" i="12"/>
  <c r="K72" i="12"/>
  <c r="M22" i="12"/>
  <c r="H43" i="12"/>
  <c r="P22" i="12"/>
  <c r="I78" i="12"/>
  <c r="O43" i="12"/>
  <c r="N44" i="12"/>
  <c r="P69" i="12"/>
  <c r="Q46" i="12"/>
  <c r="L52" i="12"/>
  <c r="F12" i="10"/>
  <c r="I48" i="7"/>
  <c r="J47" i="7"/>
  <c r="N56" i="7"/>
  <c r="G36" i="7"/>
  <c r="I46" i="7"/>
  <c r="K67" i="7"/>
  <c r="E46" i="7"/>
  <c r="L41" i="7"/>
  <c r="G44" i="7"/>
  <c r="N49" i="7"/>
  <c r="I39" i="7"/>
  <c r="E48" i="6"/>
  <c r="F47" i="6"/>
  <c r="H36" i="6"/>
  <c r="P20" i="7"/>
  <c r="K71" i="6"/>
  <c r="L80" i="7"/>
  <c r="L58" i="7" s="1"/>
  <c r="L58" i="6"/>
  <c r="Q47" i="7"/>
  <c r="L92" i="7"/>
  <c r="L75" i="7" s="1"/>
  <c r="L75" i="6"/>
  <c r="K84" i="7"/>
  <c r="K63" i="7" s="1"/>
  <c r="K59" i="7" s="1"/>
  <c r="K63" i="6"/>
  <c r="L61" i="6"/>
  <c r="L74" i="6"/>
  <c r="L73" i="6" s="1"/>
  <c r="E49" i="6"/>
  <c r="D49" i="6" s="1"/>
  <c r="E172" i="4"/>
  <c r="G121" i="4"/>
  <c r="P90" i="7"/>
  <c r="P72" i="7" s="1"/>
  <c r="P72" i="6"/>
  <c r="N60" i="6"/>
  <c r="K67" i="6"/>
  <c r="I49" i="6"/>
  <c r="L32" i="6"/>
  <c r="I53" i="6"/>
  <c r="Q127" i="4"/>
  <c r="G57" i="6"/>
  <c r="E45" i="6"/>
  <c r="F44" i="6"/>
  <c r="I34" i="6"/>
  <c r="I161" i="4"/>
  <c r="K47" i="6"/>
  <c r="F138" i="4"/>
  <c r="F26" i="4" s="1"/>
  <c r="F136" i="4"/>
  <c r="E183" i="4"/>
  <c r="I178" i="4"/>
  <c r="N153" i="4"/>
  <c r="E127" i="4"/>
  <c r="G124" i="4"/>
  <c r="P118" i="4"/>
  <c r="K106" i="4"/>
  <c r="M100" i="4"/>
  <c r="L50" i="6"/>
  <c r="P96" i="4"/>
  <c r="G136" i="4"/>
  <c r="G93" i="4"/>
  <c r="E126" i="4"/>
  <c r="G128" i="4"/>
  <c r="E59" i="12"/>
  <c r="D59" i="12" s="1"/>
  <c r="E154" i="4"/>
  <c r="E150" i="4"/>
  <c r="E145" i="4"/>
  <c r="F94" i="4"/>
  <c r="I134" i="4"/>
  <c r="I112" i="4"/>
  <c r="H90" i="4"/>
  <c r="N126" i="4"/>
  <c r="F99" i="4"/>
  <c r="E153" i="4"/>
  <c r="L124" i="4"/>
  <c r="Q131" i="4"/>
  <c r="I163" i="4"/>
  <c r="M90" i="4"/>
  <c r="P123" i="4"/>
  <c r="H112" i="4"/>
  <c r="G98" i="4"/>
  <c r="D82" i="4"/>
  <c r="D46" i="4"/>
  <c r="I80" i="4"/>
  <c r="E43" i="4"/>
  <c r="E91" i="4"/>
  <c r="E30" i="10"/>
  <c r="L99" i="4"/>
  <c r="J116" i="4"/>
  <c r="I117" i="4"/>
  <c r="D79" i="4"/>
  <c r="I64" i="4"/>
  <c r="D39" i="4"/>
  <c r="F72" i="12"/>
  <c r="J66" i="12"/>
  <c r="I74" i="12"/>
  <c r="F75" i="12"/>
  <c r="E76" i="12"/>
  <c r="I73" i="12"/>
  <c r="J72" i="12"/>
  <c r="L57" i="12"/>
  <c r="Q72" i="12"/>
  <c r="L43" i="12"/>
  <c r="N45" i="12"/>
  <c r="O22" i="12"/>
  <c r="N22" i="12" s="1"/>
  <c r="Q34" i="12"/>
  <c r="G38" i="12"/>
  <c r="G49" i="12"/>
  <c r="E37" i="12"/>
  <c r="F46" i="12"/>
  <c r="E47" i="12"/>
  <c r="I36" i="12"/>
  <c r="P43" i="12"/>
  <c r="E51" i="11"/>
  <c r="E72" i="8"/>
  <c r="E71" i="8"/>
  <c r="E64" i="8"/>
  <c r="M67" i="7"/>
  <c r="I51" i="7"/>
  <c r="J50" i="7"/>
  <c r="N37" i="7"/>
  <c r="O36" i="7"/>
  <c r="P59" i="7"/>
  <c r="L36" i="7"/>
  <c r="N66" i="7"/>
  <c r="N71" i="7"/>
  <c r="M41" i="7"/>
  <c r="D46" i="7"/>
  <c r="N46" i="7"/>
  <c r="L47" i="7"/>
  <c r="Q44" i="7"/>
  <c r="O41" i="7"/>
  <c r="N42" i="7"/>
  <c r="Q59" i="7"/>
  <c r="P47" i="6"/>
  <c r="Q36" i="6"/>
  <c r="Q20" i="7"/>
  <c r="K47" i="7"/>
  <c r="I49" i="7"/>
  <c r="D49" i="7" s="1"/>
  <c r="M63" i="6"/>
  <c r="G50" i="7"/>
  <c r="H58" i="6"/>
  <c r="E76" i="6"/>
  <c r="L130" i="4"/>
  <c r="I181" i="4"/>
  <c r="H92" i="7"/>
  <c r="H75" i="7" s="1"/>
  <c r="H75" i="6"/>
  <c r="H73" i="6" s="1"/>
  <c r="O84" i="7"/>
  <c r="N84" i="6"/>
  <c r="O63" i="6"/>
  <c r="J82" i="7"/>
  <c r="I82" i="6"/>
  <c r="E84" i="6"/>
  <c r="D84" i="6" s="1"/>
  <c r="G36" i="6"/>
  <c r="Q66" i="6"/>
  <c r="Q64" i="6" s="1"/>
  <c r="M74" i="6"/>
  <c r="E46" i="6"/>
  <c r="N172" i="4"/>
  <c r="D172" i="4"/>
  <c r="O121" i="4"/>
  <c r="H90" i="7"/>
  <c r="H72" i="7" s="1"/>
  <c r="H72" i="6"/>
  <c r="G62" i="6"/>
  <c r="E60" i="6"/>
  <c r="F59" i="6"/>
  <c r="G32" i="6"/>
  <c r="G44" i="6"/>
  <c r="E34" i="6"/>
  <c r="M123" i="4"/>
  <c r="K50" i="6"/>
  <c r="P36" i="6"/>
  <c r="N35" i="6"/>
  <c r="P122" i="4"/>
  <c r="N156" i="4"/>
  <c r="O105" i="4"/>
  <c r="E151" i="4"/>
  <c r="D151" i="4" s="1"/>
  <c r="F100" i="4"/>
  <c r="H118" i="4"/>
  <c r="L106" i="4"/>
  <c r="N151" i="4"/>
  <c r="O100" i="4"/>
  <c r="P133" i="4"/>
  <c r="N118" i="4"/>
  <c r="M115" i="4"/>
  <c r="N144" i="4"/>
  <c r="O93" i="4"/>
  <c r="K110" i="4"/>
  <c r="K128" i="4"/>
  <c r="I159" i="4"/>
  <c r="H103" i="4"/>
  <c r="H99" i="4"/>
  <c r="Q94" i="4"/>
  <c r="K115" i="4"/>
  <c r="P90" i="4"/>
  <c r="N152" i="4"/>
  <c r="N163" i="4"/>
  <c r="D163" i="4"/>
  <c r="P108" i="4"/>
  <c r="N149" i="4"/>
  <c r="O98" i="4"/>
  <c r="P135" i="4"/>
  <c r="D178" i="4"/>
  <c r="P109" i="4"/>
  <c r="D80" i="4"/>
  <c r="D45" i="4"/>
  <c r="I119" i="4"/>
  <c r="D19" i="4"/>
  <c r="D77" i="4"/>
  <c r="D81" i="4"/>
  <c r="D34" i="4"/>
  <c r="E117" i="4"/>
  <c r="D47" i="4"/>
  <c r="Q27" i="4"/>
  <c r="E55" i="4"/>
  <c r="D65" i="4"/>
  <c r="N70" i="12"/>
  <c r="E70" i="12"/>
  <c r="F69" i="12"/>
  <c r="E69" i="12" s="1"/>
  <c r="P66" i="12"/>
  <c r="E60" i="12"/>
  <c r="L75" i="12"/>
  <c r="E64" i="12"/>
  <c r="Q61" i="12"/>
  <c r="I77" i="12"/>
  <c r="M66" i="12"/>
  <c r="N53" i="12"/>
  <c r="O52" i="12"/>
  <c r="J43" i="12"/>
  <c r="I44" i="12"/>
  <c r="G43" i="12"/>
  <c r="G33" i="12" s="1"/>
  <c r="F43" i="12"/>
  <c r="E44" i="12"/>
  <c r="O38" i="12"/>
  <c r="N39" i="12"/>
  <c r="O49" i="12"/>
  <c r="N50" i="12"/>
  <c r="K49" i="12"/>
  <c r="G46" i="12"/>
  <c r="K38" i="12"/>
  <c r="I38" i="12" s="1"/>
  <c r="M38" i="12"/>
  <c r="E61" i="8"/>
  <c r="E73" i="8"/>
  <c r="D99" i="7"/>
  <c r="E71" i="7"/>
  <c r="G67" i="7"/>
  <c r="K50" i="7"/>
  <c r="L32" i="7"/>
  <c r="J93" i="7"/>
  <c r="I93" i="6"/>
  <c r="D93" i="6" s="1"/>
  <c r="I34" i="7"/>
  <c r="E66" i="7"/>
  <c r="I37" i="7"/>
  <c r="J36" i="7"/>
  <c r="H41" i="7"/>
  <c r="D94" i="7"/>
  <c r="H44" i="7"/>
  <c r="J44" i="7"/>
  <c r="I45" i="7"/>
  <c r="N48" i="7"/>
  <c r="D48" i="7"/>
  <c r="O47" i="7"/>
  <c r="G47" i="6"/>
  <c r="L36" i="6"/>
  <c r="N43" i="7"/>
  <c r="O20" i="7"/>
  <c r="K41" i="7"/>
  <c r="M88" i="7"/>
  <c r="M69" i="7" s="1"/>
  <c r="M69" i="6"/>
  <c r="K55" i="6"/>
  <c r="Q50" i="7"/>
  <c r="Q58" i="6"/>
  <c r="L69" i="6"/>
  <c r="L67" i="6" s="1"/>
  <c r="Q92" i="7"/>
  <c r="Q75" i="7" s="1"/>
  <c r="Q75" i="6"/>
  <c r="F64" i="6"/>
  <c r="M36" i="6"/>
  <c r="J91" i="7"/>
  <c r="I91" i="6"/>
  <c r="N86" i="7"/>
  <c r="G66" i="6"/>
  <c r="G20" i="6" s="1"/>
  <c r="Q63" i="6"/>
  <c r="H41" i="6"/>
  <c r="Q90" i="7"/>
  <c r="Q72" i="7" s="1"/>
  <c r="Q72" i="6"/>
  <c r="Q70" i="6" s="1"/>
  <c r="L62" i="6"/>
  <c r="N33" i="6"/>
  <c r="O32" i="6"/>
  <c r="H44" i="6"/>
  <c r="D34" i="6"/>
  <c r="N34" i="6"/>
  <c r="I35" i="6"/>
  <c r="D35" i="6" s="1"/>
  <c r="H122" i="4"/>
  <c r="E173" i="4"/>
  <c r="K105" i="4"/>
  <c r="H124" i="4"/>
  <c r="Q118" i="4"/>
  <c r="E157" i="4"/>
  <c r="F106" i="4"/>
  <c r="F104" i="4" s="1"/>
  <c r="H100" i="4"/>
  <c r="N147" i="4"/>
  <c r="I136" i="4"/>
  <c r="I118" i="4"/>
  <c r="J110" i="4"/>
  <c r="F97" i="4"/>
  <c r="F128" i="4"/>
  <c r="E179" i="4"/>
  <c r="I63" i="12"/>
  <c r="I60" i="12"/>
  <c r="I154" i="4"/>
  <c r="J103" i="4"/>
  <c r="K94" i="4"/>
  <c r="I137" i="4"/>
  <c r="J104" i="4"/>
  <c r="I166" i="4"/>
  <c r="J115" i="4"/>
  <c r="L132" i="4"/>
  <c r="E130" i="4"/>
  <c r="E163" i="4"/>
  <c r="F112" i="4"/>
  <c r="K95" i="4"/>
  <c r="D44" i="4"/>
  <c r="D78" i="4"/>
  <c r="G102" i="4"/>
  <c r="D70" i="4"/>
  <c r="I91" i="4"/>
  <c r="D42" i="4"/>
  <c r="D30" i="4"/>
  <c r="D76" i="4"/>
  <c r="N43" i="4"/>
  <c r="D43" i="4"/>
  <c r="N38" i="4"/>
  <c r="D60" i="4"/>
  <c r="I62" i="12"/>
  <c r="E67" i="12"/>
  <c r="F66" i="12"/>
  <c r="H75" i="12"/>
  <c r="N55" i="12"/>
  <c r="P52" i="12"/>
  <c r="I40" i="12"/>
  <c r="E40" i="12"/>
  <c r="E53" i="12"/>
  <c r="F52" i="12"/>
  <c r="H38" i="12"/>
  <c r="E48" i="12"/>
  <c r="H49" i="12"/>
  <c r="I37" i="12"/>
  <c r="N47" i="12"/>
  <c r="O46" i="12"/>
  <c r="E41" i="12"/>
  <c r="N36" i="12"/>
  <c r="M43" i="12"/>
  <c r="E38" i="8"/>
  <c r="E65" i="7"/>
  <c r="F64" i="7"/>
  <c r="E64" i="7" s="1"/>
  <c r="N40" i="7"/>
  <c r="H73" i="7"/>
  <c r="I40" i="7"/>
  <c r="D40" i="7" s="1"/>
  <c r="M50" i="7"/>
  <c r="J89" i="7"/>
  <c r="I89" i="6"/>
  <c r="J71" i="6"/>
  <c r="G32" i="7"/>
  <c r="K44" i="7"/>
  <c r="F44" i="7"/>
  <c r="E44" i="7" s="1"/>
  <c r="E45" i="7"/>
  <c r="O50" i="7"/>
  <c r="D51" i="7"/>
  <c r="N51" i="7"/>
  <c r="G80" i="7"/>
  <c r="G58" i="7" s="1"/>
  <c r="G55" i="7" s="1"/>
  <c r="G54" i="7" s="1"/>
  <c r="G58" i="6"/>
  <c r="E58" i="6" s="1"/>
  <c r="N48" i="6"/>
  <c r="O47" i="6"/>
  <c r="E43" i="7"/>
  <c r="D43" i="7" s="1"/>
  <c r="F20" i="7"/>
  <c r="L20" i="7"/>
  <c r="M80" i="7"/>
  <c r="M58" i="7" s="1"/>
  <c r="M58" i="6"/>
  <c r="G56" i="6"/>
  <c r="Q41" i="7"/>
  <c r="N88" i="7"/>
  <c r="I39" i="6"/>
  <c r="D39" i="6" s="1"/>
  <c r="G92" i="7"/>
  <c r="G75" i="7" s="1"/>
  <c r="G75" i="6"/>
  <c r="E75" i="6" s="1"/>
  <c r="H84" i="7"/>
  <c r="H63" i="7" s="1"/>
  <c r="H59" i="7" s="1"/>
  <c r="H54" i="7" s="1"/>
  <c r="H63" i="6"/>
  <c r="E63" i="6" s="1"/>
  <c r="O82" i="7"/>
  <c r="N82" i="6"/>
  <c r="K60" i="6"/>
  <c r="I88" i="6"/>
  <c r="Q20" i="6"/>
  <c r="F91" i="7"/>
  <c r="E91" i="6"/>
  <c r="G73" i="6"/>
  <c r="J41" i="6"/>
  <c r="I42" i="6"/>
  <c r="M129" i="4"/>
  <c r="E90" i="6"/>
  <c r="F90" i="7"/>
  <c r="F72" i="6"/>
  <c r="E72" i="6" s="1"/>
  <c r="M68" i="6"/>
  <c r="M67" i="6" s="1"/>
  <c r="I40" i="6"/>
  <c r="J36" i="6"/>
  <c r="I37" i="6"/>
  <c r="E105" i="4"/>
  <c r="N40" i="6"/>
  <c r="N45" i="6"/>
  <c r="O44" i="6"/>
  <c r="E170" i="4"/>
  <c r="K20" i="6"/>
  <c r="E38" i="6"/>
  <c r="E35" i="6"/>
  <c r="E33" i="6"/>
  <c r="D33" i="6" s="1"/>
  <c r="I182" i="4"/>
  <c r="J131" i="4"/>
  <c r="K122" i="4"/>
  <c r="F36" i="6"/>
  <c r="E36" i="6" s="1"/>
  <c r="N175" i="4"/>
  <c r="E169" i="4"/>
  <c r="Q106" i="4"/>
  <c r="Q100" i="4"/>
  <c r="E147" i="4"/>
  <c r="D147" i="4" s="1"/>
  <c r="F96" i="4"/>
  <c r="I128" i="4"/>
  <c r="M92" i="4"/>
  <c r="L90" i="4"/>
  <c r="N179" i="4"/>
  <c r="O128" i="4"/>
  <c r="G72" i="12"/>
  <c r="G66" i="12"/>
  <c r="I150" i="4"/>
  <c r="L94" i="4"/>
  <c r="D184" i="4"/>
  <c r="G115" i="4"/>
  <c r="E35" i="11"/>
  <c r="Q119" i="4"/>
  <c r="I107" i="4"/>
  <c r="L120" i="4"/>
  <c r="L95" i="4"/>
  <c r="N78" i="12"/>
  <c r="N71" i="12"/>
  <c r="D71" i="12" s="1"/>
  <c r="N154" i="4"/>
  <c r="D154" i="4"/>
  <c r="P100" i="4"/>
  <c r="N141" i="4"/>
  <c r="E120" i="4"/>
  <c r="D67" i="4"/>
  <c r="L98" i="4"/>
  <c r="D88" i="4"/>
  <c r="D74" i="4"/>
  <c r="D29" i="4"/>
  <c r="I10" i="4"/>
  <c r="E38" i="4"/>
  <c r="H101" i="4"/>
  <c r="D35" i="4"/>
  <c r="E13" i="4"/>
  <c r="D49" i="4"/>
  <c r="O57" i="12"/>
  <c r="N58" i="12"/>
  <c r="H61" i="12"/>
  <c r="M52" i="12"/>
  <c r="N74" i="12"/>
  <c r="O66" i="12"/>
  <c r="N66" i="12" s="1"/>
  <c r="N67" i="12"/>
  <c r="K52" i="12"/>
  <c r="J52" i="12"/>
  <c r="I52" i="12" s="1"/>
  <c r="I53" i="12"/>
  <c r="K34" i="12"/>
  <c r="K33" i="12" s="1"/>
  <c r="F38" i="12"/>
  <c r="E38" i="12" s="1"/>
  <c r="E39" i="12"/>
  <c r="D39" i="12" s="1"/>
  <c r="E55" i="12"/>
  <c r="D55" i="12" s="1"/>
  <c r="P38" i="12"/>
  <c r="P49" i="12"/>
  <c r="L49" i="12"/>
  <c r="N42" i="12"/>
  <c r="J46" i="12"/>
  <c r="I47" i="12"/>
  <c r="H46" i="12"/>
  <c r="L34" i="12"/>
  <c r="E36" i="12"/>
  <c r="D36" i="12" s="1"/>
  <c r="H34" i="12"/>
  <c r="E89" i="8"/>
  <c r="O64" i="7"/>
  <c r="N64" i="7" s="1"/>
  <c r="N65" i="7"/>
  <c r="Q73" i="7"/>
  <c r="H70" i="7"/>
  <c r="N53" i="7"/>
  <c r="E37" i="7"/>
  <c r="D37" i="7" s="1"/>
  <c r="F36" i="7"/>
  <c r="E36" i="7" s="1"/>
  <c r="J85" i="7"/>
  <c r="I85" i="6"/>
  <c r="D85" i="6" s="1"/>
  <c r="G59" i="7"/>
  <c r="E34" i="7"/>
  <c r="D34" i="7" s="1"/>
  <c r="E56" i="7"/>
  <c r="L50" i="7"/>
  <c r="P32" i="7"/>
  <c r="L44" i="7"/>
  <c r="E38" i="7"/>
  <c r="E42" i="7"/>
  <c r="D42" i="7" s="1"/>
  <c r="E43" i="6"/>
  <c r="D43" i="6" s="1"/>
  <c r="F20" i="6"/>
  <c r="G20" i="7"/>
  <c r="K20" i="7"/>
  <c r="P70" i="7"/>
  <c r="E80" i="6"/>
  <c r="E71" i="6"/>
  <c r="H47" i="7"/>
  <c r="E47" i="7" s="1"/>
  <c r="J87" i="7"/>
  <c r="I87" i="6"/>
  <c r="Q78" i="7"/>
  <c r="Q56" i="7" s="1"/>
  <c r="Q55" i="7" s="1"/>
  <c r="Q56" i="6"/>
  <c r="Q55" i="6" s="1"/>
  <c r="N56" i="6"/>
  <c r="O55" i="6"/>
  <c r="G41" i="7"/>
  <c r="E41" i="7" s="1"/>
  <c r="H69" i="6"/>
  <c r="J92" i="7"/>
  <c r="I92" i="6"/>
  <c r="I86" i="6"/>
  <c r="D86" i="6" s="1"/>
  <c r="E52" i="6"/>
  <c r="I88" i="7"/>
  <c r="D88" i="7" s="1"/>
  <c r="I61" i="6"/>
  <c r="Q47" i="6"/>
  <c r="G50" i="6"/>
  <c r="E50" i="6" s="1"/>
  <c r="O91" i="7"/>
  <c r="N91" i="6"/>
  <c r="D91" i="6"/>
  <c r="I80" i="7"/>
  <c r="J58" i="7"/>
  <c r="P74" i="6"/>
  <c r="H61" i="6"/>
  <c r="H59" i="6" s="1"/>
  <c r="K41" i="6"/>
  <c r="E180" i="4"/>
  <c r="G90" i="7"/>
  <c r="G72" i="7" s="1"/>
  <c r="G70" i="7" s="1"/>
  <c r="G72" i="6"/>
  <c r="M90" i="7"/>
  <c r="M72" i="7" s="1"/>
  <c r="M72" i="6"/>
  <c r="M70" i="6" s="1"/>
  <c r="J83" i="7"/>
  <c r="I83" i="6"/>
  <c r="N78" i="7"/>
  <c r="I46" i="6"/>
  <c r="D46" i="6" s="1"/>
  <c r="E92" i="6"/>
  <c r="M32" i="6"/>
  <c r="J47" i="6"/>
  <c r="I48" i="6"/>
  <c r="D48" i="6" s="1"/>
  <c r="M57" i="6"/>
  <c r="J44" i="6"/>
  <c r="I45" i="6"/>
  <c r="D45" i="6" s="1"/>
  <c r="N170" i="4"/>
  <c r="D170" i="4"/>
  <c r="K32" i="6"/>
  <c r="I38" i="6"/>
  <c r="J32" i="6"/>
  <c r="F32" i="6"/>
  <c r="N183" i="4"/>
  <c r="D183" i="4"/>
  <c r="O137" i="4"/>
  <c r="O133" i="4"/>
  <c r="O136" i="4"/>
  <c r="O138" i="4"/>
  <c r="O26" i="4" s="1"/>
  <c r="E182" i="4"/>
  <c r="I173" i="4"/>
  <c r="G118" i="4"/>
  <c r="D158" i="4"/>
  <c r="Q101" i="4"/>
  <c r="I130" i="4"/>
  <c r="I157" i="4"/>
  <c r="Q132" i="4"/>
  <c r="E93" i="4"/>
  <c r="F92" i="4"/>
  <c r="H128" i="4"/>
  <c r="L93" i="4"/>
  <c r="K114" i="4"/>
  <c r="K108" i="4"/>
  <c r="P102" i="4"/>
  <c r="L128" i="4"/>
  <c r="G108" i="4"/>
  <c r="K103" i="4"/>
  <c r="G99" i="4"/>
  <c r="I145" i="4"/>
  <c r="J97" i="4"/>
  <c r="I98" i="4"/>
  <c r="J132" i="4"/>
  <c r="D168" i="4"/>
  <c r="N166" i="4"/>
  <c r="O135" i="4"/>
  <c r="H119" i="4"/>
  <c r="N150" i="4"/>
  <c r="D150" i="4"/>
  <c r="O113" i="4"/>
  <c r="N114" i="4"/>
  <c r="L111" i="4"/>
  <c r="I96" i="4"/>
  <c r="J95" i="4"/>
  <c r="E149" i="4"/>
  <c r="Q109" i="4"/>
  <c r="I152" i="4"/>
  <c r="I100" i="4"/>
  <c r="F89" i="4"/>
  <c r="F12" i="4"/>
  <c r="I135" i="4"/>
  <c r="N107" i="4"/>
  <c r="L101" i="4"/>
  <c r="D59" i="4"/>
  <c r="N111" i="4"/>
  <c r="K127" i="4"/>
  <c r="I13" i="4"/>
  <c r="D71" i="4"/>
  <c r="L27" i="4"/>
  <c r="N117" i="4"/>
  <c r="N61" i="4"/>
  <c r="D75" i="4"/>
  <c r="K27" i="4"/>
  <c r="H57" i="12"/>
  <c r="E78" i="12"/>
  <c r="D78" i="12" s="1"/>
  <c r="P61" i="12"/>
  <c r="Q75" i="12"/>
  <c r="M57" i="12"/>
  <c r="H72" i="12"/>
  <c r="N62" i="12"/>
  <c r="O61" i="12"/>
  <c r="N61" i="12" s="1"/>
  <c r="N65" i="12"/>
  <c r="I55" i="12"/>
  <c r="J34" i="12"/>
  <c r="I35" i="12"/>
  <c r="D35" i="12" s="1"/>
  <c r="E54" i="12"/>
  <c r="D54" i="12" s="1"/>
  <c r="Q38" i="12"/>
  <c r="I48" i="12"/>
  <c r="N37" i="12"/>
  <c r="K46" i="12"/>
  <c r="P46" i="12"/>
  <c r="N41" i="12"/>
  <c r="L38" i="12"/>
  <c r="M34" i="12"/>
  <c r="K73" i="7"/>
  <c r="Q70" i="7"/>
  <c r="N52" i="7"/>
  <c r="J81" i="7"/>
  <c r="I81" i="6"/>
  <c r="D81" i="6" s="1"/>
  <c r="N60" i="7"/>
  <c r="N34" i="7"/>
  <c r="E53" i="7"/>
  <c r="D53" i="7" s="1"/>
  <c r="D89" i="6"/>
  <c r="H32" i="7"/>
  <c r="M44" i="7"/>
  <c r="N39" i="7"/>
  <c r="E39" i="7"/>
  <c r="D39" i="7" s="1"/>
  <c r="I63" i="6"/>
  <c r="O20" i="6"/>
  <c r="N43" i="6"/>
  <c r="H20" i="7"/>
  <c r="Q36" i="7"/>
  <c r="E88" i="6"/>
  <c r="D88" i="6" s="1"/>
  <c r="E80" i="7"/>
  <c r="D80" i="7" s="1"/>
  <c r="N71" i="6"/>
  <c r="F87" i="7"/>
  <c r="E87" i="6"/>
  <c r="J79" i="7"/>
  <c r="I79" i="6"/>
  <c r="L78" i="7"/>
  <c r="L56" i="7" s="1"/>
  <c r="L55" i="7" s="1"/>
  <c r="L56" i="6"/>
  <c r="L55" i="6" s="1"/>
  <c r="G47" i="7"/>
  <c r="O32" i="7"/>
  <c r="H47" i="6"/>
  <c r="O92" i="7"/>
  <c r="D92" i="6"/>
  <c r="N92" i="6"/>
  <c r="O75" i="6"/>
  <c r="I86" i="7"/>
  <c r="D86" i="7" s="1"/>
  <c r="K65" i="6"/>
  <c r="K64" i="6" s="1"/>
  <c r="M61" i="6"/>
  <c r="M59" i="6" s="1"/>
  <c r="G73" i="7"/>
  <c r="L66" i="6"/>
  <c r="L64" i="6" s="1"/>
  <c r="I62" i="6"/>
  <c r="I80" i="6"/>
  <c r="L41" i="6"/>
  <c r="D180" i="4"/>
  <c r="N180" i="4"/>
  <c r="O129" i="4"/>
  <c r="J90" i="7"/>
  <c r="I90" i="6"/>
  <c r="E62" i="6"/>
  <c r="G59" i="6"/>
  <c r="F83" i="7"/>
  <c r="E83" i="6"/>
  <c r="D83" i="6" s="1"/>
  <c r="H68" i="6"/>
  <c r="Q67" i="6"/>
  <c r="N46" i="6"/>
  <c r="E92" i="7"/>
  <c r="F75" i="7"/>
  <c r="E75" i="7" s="1"/>
  <c r="P32" i="6"/>
  <c r="P31" i="6" s="1"/>
  <c r="I43" i="6"/>
  <c r="J20" i="6"/>
  <c r="D181" i="4"/>
  <c r="H57" i="6"/>
  <c r="L44" i="6"/>
  <c r="M44" i="6"/>
  <c r="I33" i="6"/>
  <c r="E37" i="6"/>
  <c r="D37" i="6" s="1"/>
  <c r="H135" i="4"/>
  <c r="H137" i="4"/>
  <c r="H136" i="4"/>
  <c r="H138" i="4"/>
  <c r="N182" i="4"/>
  <c r="L105" i="4"/>
  <c r="I171" i="4"/>
  <c r="H106" i="4"/>
  <c r="N125" i="4"/>
  <c r="H134" i="4"/>
  <c r="G109" i="4"/>
  <c r="M128" i="4"/>
  <c r="H108" i="4"/>
  <c r="P99" i="4"/>
  <c r="K132" i="4"/>
  <c r="L126" i="4"/>
  <c r="Q90" i="4"/>
  <c r="F135" i="4"/>
  <c r="G103" i="4"/>
  <c r="Q124" i="4"/>
  <c r="L114" i="4"/>
  <c r="H94" i="4"/>
  <c r="G131" i="4"/>
  <c r="N169" i="4"/>
  <c r="I149" i="4"/>
  <c r="H120" i="4"/>
  <c r="O89" i="4"/>
  <c r="N90" i="4"/>
  <c r="O12" i="4"/>
  <c r="N55" i="4"/>
  <c r="N120" i="4"/>
  <c r="D9" i="4"/>
  <c r="D87" i="4"/>
  <c r="I50" i="4"/>
  <c r="D142" i="4"/>
  <c r="E50" i="4"/>
  <c r="D86" i="4"/>
  <c r="E32" i="4"/>
  <c r="D33" i="4"/>
  <c r="E64" i="4"/>
  <c r="M75" i="12"/>
  <c r="G57" i="12"/>
  <c r="I76" i="12"/>
  <c r="J75" i="12"/>
  <c r="I75" i="12" s="1"/>
  <c r="E58" i="12"/>
  <c r="F57" i="12"/>
  <c r="L72" i="12"/>
  <c r="F61" i="12"/>
  <c r="E62" i="12"/>
  <c r="G75" i="12"/>
  <c r="K69" i="12"/>
  <c r="K56" i="12" s="1"/>
  <c r="I54" i="12"/>
  <c r="K22" i="12"/>
  <c r="H52" i="12"/>
  <c r="G52" i="12"/>
  <c r="P34" i="12"/>
  <c r="F49" i="12"/>
  <c r="E49" i="12" s="1"/>
  <c r="E50" i="12"/>
  <c r="D50" i="12" s="1"/>
  <c r="N48" i="12"/>
  <c r="E42" i="12"/>
  <c r="L46" i="12"/>
  <c r="I41" i="12"/>
  <c r="E65" i="8"/>
  <c r="N76" i="7"/>
  <c r="E52" i="7"/>
  <c r="D52" i="7" s="1"/>
  <c r="F50" i="7"/>
  <c r="E50" i="7" s="1"/>
  <c r="M32" i="7"/>
  <c r="P36" i="7"/>
  <c r="E35" i="7"/>
  <c r="J32" i="7"/>
  <c r="I33" i="7"/>
  <c r="E81" i="7"/>
  <c r="F60" i="7"/>
  <c r="D54" i="7"/>
  <c r="Q32" i="7"/>
  <c r="Q31" i="7" s="1"/>
  <c r="N45" i="7"/>
  <c r="O44" i="7"/>
  <c r="D45" i="7"/>
  <c r="N38" i="7"/>
  <c r="I35" i="7"/>
  <c r="I58" i="6"/>
  <c r="J20" i="7"/>
  <c r="I20" i="7" s="1"/>
  <c r="I43" i="7"/>
  <c r="K32" i="7"/>
  <c r="D94" i="6"/>
  <c r="G70" i="6"/>
  <c r="P88" i="7"/>
  <c r="P69" i="7" s="1"/>
  <c r="N88" i="6"/>
  <c r="O87" i="7"/>
  <c r="D87" i="6"/>
  <c r="N87" i="6"/>
  <c r="L59" i="7"/>
  <c r="F79" i="7"/>
  <c r="E79" i="6"/>
  <c r="D79" i="6" s="1"/>
  <c r="M78" i="7"/>
  <c r="M56" i="7" s="1"/>
  <c r="M56" i="6"/>
  <c r="N33" i="7"/>
  <c r="P92" i="7"/>
  <c r="P75" i="7" s="1"/>
  <c r="P75" i="6"/>
  <c r="I78" i="6"/>
  <c r="D78" i="6" s="1"/>
  <c r="G64" i="6"/>
  <c r="M41" i="6"/>
  <c r="H70" i="6"/>
  <c r="F41" i="6"/>
  <c r="E41" i="6" s="1"/>
  <c r="E42" i="6"/>
  <c r="D42" i="6" s="1"/>
  <c r="M66" i="6"/>
  <c r="M20" i="6" s="1"/>
  <c r="I74" i="6"/>
  <c r="J73" i="6"/>
  <c r="N52" i="6"/>
  <c r="D52" i="6"/>
  <c r="G41" i="6"/>
  <c r="K90" i="7"/>
  <c r="K72" i="7" s="1"/>
  <c r="K70" i="7" s="1"/>
  <c r="K72" i="6"/>
  <c r="I72" i="6" s="1"/>
  <c r="N76" i="6"/>
  <c r="P59" i="6"/>
  <c r="O83" i="7"/>
  <c r="N83" i="6"/>
  <c r="P68" i="6"/>
  <c r="P67" i="6" s="1"/>
  <c r="G68" i="6"/>
  <c r="Q32" i="6"/>
  <c r="J50" i="6"/>
  <c r="I50" i="6" s="1"/>
  <c r="I51" i="6"/>
  <c r="M127" i="4"/>
  <c r="I138" i="4"/>
  <c r="E121" i="4"/>
  <c r="P57" i="6"/>
  <c r="N49" i="6"/>
  <c r="P44" i="6"/>
  <c r="K44" i="6"/>
  <c r="N174" i="4"/>
  <c r="O123" i="4"/>
  <c r="N161" i="4"/>
  <c r="D161" i="4"/>
  <c r="G135" i="4"/>
  <c r="G137" i="4"/>
  <c r="G138" i="4"/>
  <c r="G134" i="4"/>
  <c r="L131" i="4"/>
  <c r="I153" i="4"/>
  <c r="E165" i="4"/>
  <c r="F114" i="4"/>
  <c r="E156" i="4"/>
  <c r="E152" i="4"/>
  <c r="N127" i="4"/>
  <c r="P106" i="4"/>
  <c r="N157" i="4"/>
  <c r="L47" i="6"/>
  <c r="N173" i="4"/>
  <c r="H133" i="4"/>
  <c r="I125" i="4"/>
  <c r="P93" i="4"/>
  <c r="O102" i="4"/>
  <c r="Q128" i="4"/>
  <c r="I177" i="4"/>
  <c r="N159" i="4"/>
  <c r="L66" i="12"/>
  <c r="L61" i="12"/>
  <c r="M99" i="4"/>
  <c r="F134" i="4"/>
  <c r="E18" i="11"/>
  <c r="P115" i="4"/>
  <c r="I141" i="4"/>
  <c r="O119" i="4"/>
  <c r="N99" i="4"/>
  <c r="E175" i="4"/>
  <c r="K124" i="4"/>
  <c r="H114" i="4"/>
  <c r="E111" i="4"/>
  <c r="M108" i="4"/>
  <c r="G94" i="4"/>
  <c r="E129" i="4"/>
  <c r="K99" i="4"/>
  <c r="K97" i="4" s="1"/>
  <c r="J90" i="4"/>
  <c r="P131" i="4"/>
  <c r="I101" i="4"/>
  <c r="P101" i="4"/>
  <c r="N101" i="4" s="1"/>
  <c r="N64" i="4"/>
  <c r="J92" i="4"/>
  <c r="G104" i="4"/>
  <c r="P124" i="4"/>
  <c r="D66" i="4"/>
  <c r="D57" i="4"/>
  <c r="E144" i="4"/>
  <c r="N50" i="4"/>
  <c r="D50" i="4"/>
  <c r="I32" i="4"/>
  <c r="N10" i="4"/>
  <c r="O27" i="4"/>
  <c r="I55" i="4"/>
  <c r="D65" i="12"/>
  <c r="N77" i="12"/>
  <c r="D77" i="12" s="1"/>
  <c r="O72" i="12"/>
  <c r="N72" i="12" s="1"/>
  <c r="N73" i="12"/>
  <c r="E63" i="12"/>
  <c r="I59" i="12"/>
  <c r="M72" i="12"/>
  <c r="L69" i="12"/>
  <c r="G61" i="12"/>
  <c r="K43" i="12"/>
  <c r="J69" i="12"/>
  <c r="I70" i="12"/>
  <c r="L22" i="12"/>
  <c r="E45" i="12"/>
  <c r="D45" i="12" s="1"/>
  <c r="F22" i="12"/>
  <c r="P57" i="12"/>
  <c r="P56" i="12" s="1"/>
  <c r="J22" i="12"/>
  <c r="I45" i="12"/>
  <c r="Q49" i="12"/>
  <c r="J49" i="12"/>
  <c r="I49" i="12" s="1"/>
  <c r="I50" i="12"/>
  <c r="I42" i="12"/>
  <c r="M46" i="12"/>
  <c r="E63" i="8"/>
  <c r="E58" i="7"/>
  <c r="N69" i="7"/>
  <c r="M73" i="7"/>
  <c r="P50" i="7"/>
  <c r="I42" i="7"/>
  <c r="J41" i="7"/>
  <c r="I41" i="7" s="1"/>
  <c r="M36" i="7"/>
  <c r="I53" i="7"/>
  <c r="E33" i="7"/>
  <c r="D33" i="7" s="1"/>
  <c r="F32" i="7"/>
  <c r="K55" i="7"/>
  <c r="P44" i="7"/>
  <c r="I38" i="7"/>
  <c r="D38" i="7" s="1"/>
  <c r="H55" i="6"/>
  <c r="P20" i="6"/>
  <c r="P41" i="6"/>
  <c r="M20" i="7"/>
  <c r="K36" i="7"/>
  <c r="E78" i="7"/>
  <c r="D78" i="7" s="1"/>
  <c r="P70" i="6"/>
  <c r="P80" i="7"/>
  <c r="P58" i="7" s="1"/>
  <c r="N58" i="7" s="1"/>
  <c r="P58" i="6"/>
  <c r="N80" i="6"/>
  <c r="O79" i="7"/>
  <c r="N79" i="6"/>
  <c r="N35" i="7"/>
  <c r="K76" i="6"/>
  <c r="I76" i="6" s="1"/>
  <c r="G69" i="6"/>
  <c r="E69" i="6" s="1"/>
  <c r="K92" i="7"/>
  <c r="K75" i="7" s="1"/>
  <c r="K75" i="6"/>
  <c r="I75" i="6" s="1"/>
  <c r="J84" i="7"/>
  <c r="I84" i="6"/>
  <c r="I78" i="7"/>
  <c r="O64" i="6"/>
  <c r="N64" i="6" s="1"/>
  <c r="N65" i="6"/>
  <c r="E82" i="6"/>
  <c r="D82" i="6" s="1"/>
  <c r="F82" i="7"/>
  <c r="E40" i="6"/>
  <c r="L73" i="7"/>
  <c r="K74" i="6"/>
  <c r="K73" i="6" s="1"/>
  <c r="Q74" i="6"/>
  <c r="N51" i="6"/>
  <c r="D51" i="6"/>
  <c r="O50" i="6"/>
  <c r="O41" i="6"/>
  <c r="N42" i="6"/>
  <c r="L121" i="4"/>
  <c r="O90" i="7"/>
  <c r="N90" i="6"/>
  <c r="D90" i="6"/>
  <c r="O72" i="6"/>
  <c r="O70" i="6" s="1"/>
  <c r="N70" i="6" s="1"/>
  <c r="K62" i="6"/>
  <c r="L59" i="6"/>
  <c r="J68" i="6"/>
  <c r="O68" i="6"/>
  <c r="H32" i="6"/>
  <c r="H31" i="6" s="1"/>
  <c r="I52" i="6"/>
  <c r="D54" i="6"/>
  <c r="Q61" i="6"/>
  <c r="E53" i="6"/>
  <c r="D53" i="6" s="1"/>
  <c r="Q44" i="6"/>
  <c r="E174" i="4"/>
  <c r="K36" i="6"/>
  <c r="N38" i="6"/>
  <c r="D38" i="6"/>
  <c r="O36" i="6"/>
  <c r="P137" i="4"/>
  <c r="P138" i="4"/>
  <c r="I165" i="4"/>
  <c r="Q105" i="4"/>
  <c r="I127" i="4"/>
  <c r="M118" i="4"/>
  <c r="I162" i="4"/>
  <c r="L20" i="6"/>
  <c r="P136" i="4"/>
  <c r="E125" i="4"/>
  <c r="E115" i="4"/>
  <c r="K93" i="4"/>
  <c r="O110" i="4"/>
  <c r="E107" i="4"/>
  <c r="J102" i="4"/>
  <c r="D84" i="4"/>
  <c r="I179" i="4"/>
  <c r="E159" i="4"/>
  <c r="F108" i="4"/>
  <c r="Q22" i="12"/>
  <c r="P94" i="4"/>
  <c r="E28" i="11"/>
  <c r="O134" i="4"/>
  <c r="I126" i="4"/>
  <c r="N112" i="4"/>
  <c r="E171" i="4"/>
  <c r="M132" i="4"/>
  <c r="E166" i="4"/>
  <c r="N145" i="4"/>
  <c r="G90" i="4"/>
  <c r="E90" i="4" s="1"/>
  <c r="F119" i="4"/>
  <c r="F116" i="4" s="1"/>
  <c r="J99" i="4"/>
  <c r="N124" i="4"/>
  <c r="Q114" i="4"/>
  <c r="Q103" i="4"/>
  <c r="L108" i="4"/>
  <c r="M98" i="4"/>
  <c r="Q98" i="4"/>
  <c r="D73" i="4"/>
  <c r="F109" i="4"/>
  <c r="E110" i="4"/>
  <c r="M112" i="4"/>
  <c r="D83" i="4"/>
  <c r="N91" i="4"/>
  <c r="E61" i="4"/>
  <c r="G116" i="4"/>
  <c r="J27" i="4"/>
  <c r="D54" i="4"/>
  <c r="G27" i="4"/>
  <c r="K26" i="4"/>
  <c r="D58" i="4"/>
  <c r="H27" i="4"/>
  <c r="E12" i="4" l="1"/>
  <c r="Q73" i="6"/>
  <c r="K54" i="7"/>
  <c r="D175" i="4"/>
  <c r="D174" i="4"/>
  <c r="G67" i="6"/>
  <c r="E67" i="6" s="1"/>
  <c r="I73" i="6"/>
  <c r="J23" i="4"/>
  <c r="I27" i="4"/>
  <c r="E46" i="11"/>
  <c r="Q104" i="4"/>
  <c r="N36" i="6"/>
  <c r="E32" i="7"/>
  <c r="E31" i="7" s="1"/>
  <c r="F31" i="7"/>
  <c r="K116" i="4"/>
  <c r="H132" i="4"/>
  <c r="N123" i="4"/>
  <c r="J31" i="7"/>
  <c r="I32" i="7"/>
  <c r="I64" i="12"/>
  <c r="D64" i="12" s="1"/>
  <c r="L113" i="4"/>
  <c r="N129" i="4"/>
  <c r="N75" i="6"/>
  <c r="E87" i="7"/>
  <c r="F68" i="7"/>
  <c r="O116" i="4"/>
  <c r="E98" i="4"/>
  <c r="N137" i="4"/>
  <c r="M70" i="7"/>
  <c r="P73" i="6"/>
  <c r="H33" i="12"/>
  <c r="M116" i="4"/>
  <c r="L97" i="4"/>
  <c r="I41" i="6"/>
  <c r="N47" i="6"/>
  <c r="I71" i="6"/>
  <c r="J70" i="6"/>
  <c r="P55" i="7"/>
  <c r="D41" i="12"/>
  <c r="E52" i="12"/>
  <c r="J61" i="12"/>
  <c r="I61" i="12" s="1"/>
  <c r="D44" i="12"/>
  <c r="O69" i="12"/>
  <c r="N69" i="12" s="1"/>
  <c r="D16" i="4"/>
  <c r="N100" i="4"/>
  <c r="E137" i="4"/>
  <c r="N41" i="7"/>
  <c r="D41" i="7"/>
  <c r="E46" i="12"/>
  <c r="G22" i="12"/>
  <c r="Q66" i="12"/>
  <c r="Q56" i="12" s="1"/>
  <c r="H89" i="4"/>
  <c r="H26" i="4"/>
  <c r="H12" i="4"/>
  <c r="E94" i="4"/>
  <c r="P95" i="4"/>
  <c r="L31" i="6"/>
  <c r="N96" i="4"/>
  <c r="N102" i="4"/>
  <c r="D152" i="4"/>
  <c r="E101" i="4"/>
  <c r="P55" i="6"/>
  <c r="P54" i="6" s="1"/>
  <c r="N80" i="7"/>
  <c r="K31" i="7"/>
  <c r="D35" i="7"/>
  <c r="E61" i="12"/>
  <c r="D55" i="4"/>
  <c r="L104" i="4"/>
  <c r="H67" i="6"/>
  <c r="I95" i="4"/>
  <c r="I132" i="4"/>
  <c r="K113" i="4"/>
  <c r="K31" i="6"/>
  <c r="I44" i="6"/>
  <c r="I58" i="7"/>
  <c r="I92" i="7"/>
  <c r="J75" i="7"/>
  <c r="Q54" i="7"/>
  <c r="I85" i="7"/>
  <c r="D85" i="7" s="1"/>
  <c r="J65" i="7"/>
  <c r="I46" i="12"/>
  <c r="D13" i="4"/>
  <c r="N128" i="4"/>
  <c r="N44" i="6"/>
  <c r="I122" i="4"/>
  <c r="K59" i="6"/>
  <c r="G55" i="6"/>
  <c r="E56" i="6"/>
  <c r="N50" i="7"/>
  <c r="I56" i="7"/>
  <c r="P67" i="7"/>
  <c r="D53" i="12"/>
  <c r="D14" i="4"/>
  <c r="I115" i="4"/>
  <c r="E106" i="4"/>
  <c r="M104" i="4"/>
  <c r="E43" i="12"/>
  <c r="N52" i="12"/>
  <c r="D17" i="4"/>
  <c r="E124" i="4"/>
  <c r="P97" i="4"/>
  <c r="M113" i="4"/>
  <c r="N122" i="4"/>
  <c r="I82" i="7"/>
  <c r="D82" i="7" s="1"/>
  <c r="J61" i="7"/>
  <c r="N58" i="6"/>
  <c r="Q33" i="12"/>
  <c r="G97" i="4"/>
  <c r="E97" i="4" s="1"/>
  <c r="D145" i="4"/>
  <c r="K70" i="6"/>
  <c r="E118" i="4"/>
  <c r="E131" i="4"/>
  <c r="O73" i="6"/>
  <c r="N73" i="6" s="1"/>
  <c r="I114" i="4"/>
  <c r="E68" i="6"/>
  <c r="I89" i="7"/>
  <c r="D89" i="7" s="1"/>
  <c r="J71" i="7"/>
  <c r="D15" i="4"/>
  <c r="I58" i="12"/>
  <c r="J57" i="12"/>
  <c r="D157" i="4"/>
  <c r="E29" i="11"/>
  <c r="N32" i="6"/>
  <c r="O31" i="6"/>
  <c r="I93" i="7"/>
  <c r="D93" i="7" s="1"/>
  <c r="J76" i="7"/>
  <c r="N49" i="12"/>
  <c r="I94" i="4"/>
  <c r="E100" i="4"/>
  <c r="M73" i="6"/>
  <c r="N63" i="6"/>
  <c r="I50" i="7"/>
  <c r="D50" i="7" s="1"/>
  <c r="D37" i="12"/>
  <c r="L56" i="12"/>
  <c r="Q92" i="4"/>
  <c r="E30" i="11"/>
  <c r="E42" i="11"/>
  <c r="H109" i="4"/>
  <c r="I106" i="4"/>
  <c r="E66" i="6"/>
  <c r="I69" i="6"/>
  <c r="J54" i="6"/>
  <c r="I55" i="6"/>
  <c r="E34" i="12"/>
  <c r="N74" i="6"/>
  <c r="E73" i="6"/>
  <c r="N76" i="12"/>
  <c r="O75" i="12"/>
  <c r="N75" i="12" s="1"/>
  <c r="I131" i="4"/>
  <c r="E90" i="7"/>
  <c r="F72" i="7"/>
  <c r="I66" i="6"/>
  <c r="G31" i="7"/>
  <c r="N46" i="12"/>
  <c r="H97" i="4"/>
  <c r="I110" i="4"/>
  <c r="J109" i="4"/>
  <c r="Q116" i="4"/>
  <c r="D173" i="4"/>
  <c r="I91" i="7"/>
  <c r="J74" i="7"/>
  <c r="N20" i="7"/>
  <c r="I44" i="7"/>
  <c r="D60" i="12"/>
  <c r="P89" i="4"/>
  <c r="P12" i="4"/>
  <c r="P26" i="4"/>
  <c r="K109" i="4"/>
  <c r="N105" i="4"/>
  <c r="O104" i="4"/>
  <c r="G31" i="6"/>
  <c r="N121" i="4"/>
  <c r="I72" i="12"/>
  <c r="I66" i="12"/>
  <c r="E102" i="4"/>
  <c r="E99" i="4"/>
  <c r="E136" i="4"/>
  <c r="E63" i="7"/>
  <c r="E68" i="12"/>
  <c r="D68" i="12" s="1"/>
  <c r="F33" i="12"/>
  <c r="J113" i="4"/>
  <c r="E122" i="4"/>
  <c r="N47" i="7"/>
  <c r="I36" i="7"/>
  <c r="L31" i="7"/>
  <c r="P73" i="7"/>
  <c r="N98" i="4"/>
  <c r="O97" i="4"/>
  <c r="N93" i="4"/>
  <c r="O92" i="4"/>
  <c r="I67" i="12"/>
  <c r="P116" i="4"/>
  <c r="E29" i="10"/>
  <c r="M89" i="4"/>
  <c r="M26" i="4"/>
  <c r="M12" i="4"/>
  <c r="E138" i="4"/>
  <c r="E84" i="7"/>
  <c r="G132" i="4"/>
  <c r="N57" i="6"/>
  <c r="Q113" i="4"/>
  <c r="N72" i="6"/>
  <c r="E22" i="12"/>
  <c r="D22" i="12" s="1"/>
  <c r="D41" i="6"/>
  <c r="N41" i="6"/>
  <c r="N20" i="6"/>
  <c r="L92" i="4"/>
  <c r="D182" i="4"/>
  <c r="E27" i="11"/>
  <c r="E60" i="7"/>
  <c r="N90" i="7"/>
  <c r="O72" i="7"/>
  <c r="G113" i="4"/>
  <c r="D179" i="4"/>
  <c r="F95" i="4"/>
  <c r="F88" i="4" s="1"/>
  <c r="D169" i="4"/>
  <c r="N82" i="7"/>
  <c r="O61" i="7"/>
  <c r="D48" i="12"/>
  <c r="D40" i="12"/>
  <c r="M97" i="4"/>
  <c r="E119" i="4"/>
  <c r="D171" i="4"/>
  <c r="N68" i="6"/>
  <c r="O67" i="6"/>
  <c r="N67" i="6" s="1"/>
  <c r="I121" i="4"/>
  <c r="D40" i="6"/>
  <c r="I22" i="12"/>
  <c r="I69" i="12"/>
  <c r="D69" i="12" s="1"/>
  <c r="D64" i="4"/>
  <c r="H113" i="4"/>
  <c r="E134" i="4"/>
  <c r="F113" i="4"/>
  <c r="E114" i="4"/>
  <c r="M55" i="7"/>
  <c r="M54" i="7" s="1"/>
  <c r="D44" i="7"/>
  <c r="N44" i="7"/>
  <c r="P33" i="12"/>
  <c r="D32" i="4"/>
  <c r="Q89" i="4"/>
  <c r="Q26" i="4"/>
  <c r="Q12" i="4"/>
  <c r="H104" i="4"/>
  <c r="M33" i="12"/>
  <c r="H56" i="12"/>
  <c r="N136" i="4"/>
  <c r="N91" i="7"/>
  <c r="O74" i="7"/>
  <c r="F70" i="6"/>
  <c r="E70" i="6" s="1"/>
  <c r="N94" i="4"/>
  <c r="E96" i="4"/>
  <c r="I36" i="6"/>
  <c r="D36" i="6" s="1"/>
  <c r="E91" i="7"/>
  <c r="D91" i="7" s="1"/>
  <c r="F74" i="7"/>
  <c r="E20" i="7"/>
  <c r="D20" i="7" s="1"/>
  <c r="D38" i="4"/>
  <c r="D20" i="4"/>
  <c r="I56" i="6"/>
  <c r="Q23" i="4"/>
  <c r="I124" i="4"/>
  <c r="D156" i="4"/>
  <c r="N84" i="7"/>
  <c r="D84" i="7"/>
  <c r="O63" i="7"/>
  <c r="E72" i="12"/>
  <c r="D72" i="12" s="1"/>
  <c r="E103" i="4"/>
  <c r="I47" i="7"/>
  <c r="D47" i="7" s="1"/>
  <c r="N34" i="12"/>
  <c r="N43" i="12"/>
  <c r="D74" i="12"/>
  <c r="I108" i="4"/>
  <c r="I60" i="6"/>
  <c r="E89" i="4"/>
  <c r="M109" i="4"/>
  <c r="D159" i="4"/>
  <c r="N87" i="7"/>
  <c r="O68" i="7"/>
  <c r="D49" i="12"/>
  <c r="E57" i="12"/>
  <c r="F56" i="12"/>
  <c r="E83" i="7"/>
  <c r="D83" i="7" s="1"/>
  <c r="F62" i="7"/>
  <c r="F59" i="7" s="1"/>
  <c r="E59" i="7" s="1"/>
  <c r="L54" i="6"/>
  <c r="I87" i="7"/>
  <c r="D87" i="7" s="1"/>
  <c r="J68" i="7"/>
  <c r="Q97" i="4"/>
  <c r="I84" i="7"/>
  <c r="J63" i="7"/>
  <c r="J89" i="4"/>
  <c r="I90" i="4"/>
  <c r="J12" i="4"/>
  <c r="J26" i="4"/>
  <c r="D58" i="12"/>
  <c r="H92" i="4"/>
  <c r="I81" i="7"/>
  <c r="J60" i="7"/>
  <c r="L109" i="4"/>
  <c r="J31" i="6"/>
  <c r="I32" i="6"/>
  <c r="I31" i="6" s="1"/>
  <c r="I47" i="6"/>
  <c r="G23" i="4"/>
  <c r="E23" i="4" s="1"/>
  <c r="G89" i="4"/>
  <c r="G26" i="4"/>
  <c r="G12" i="4"/>
  <c r="J67" i="6"/>
  <c r="I67" i="6" s="1"/>
  <c r="I68" i="6"/>
  <c r="E82" i="7"/>
  <c r="F61" i="7"/>
  <c r="N79" i="7"/>
  <c r="O57" i="7"/>
  <c r="D63" i="12"/>
  <c r="O23" i="4"/>
  <c r="N27" i="4"/>
  <c r="D18" i="4"/>
  <c r="E32" i="11"/>
  <c r="E49" i="11"/>
  <c r="D177" i="4"/>
  <c r="P104" i="4"/>
  <c r="N106" i="4"/>
  <c r="D165" i="4"/>
  <c r="M31" i="7"/>
  <c r="D42" i="12"/>
  <c r="I111" i="4"/>
  <c r="I79" i="7"/>
  <c r="D79" i="7" s="1"/>
  <c r="J57" i="7"/>
  <c r="H31" i="7"/>
  <c r="D61" i="4"/>
  <c r="D166" i="4"/>
  <c r="I83" i="7"/>
  <c r="J62" i="7"/>
  <c r="M64" i="6"/>
  <c r="O54" i="6"/>
  <c r="N54" i="6" s="1"/>
  <c r="N55" i="6"/>
  <c r="P31" i="7"/>
  <c r="L89" i="4"/>
  <c r="L12" i="4"/>
  <c r="L26" i="4"/>
  <c r="E66" i="12"/>
  <c r="L116" i="4"/>
  <c r="E128" i="4"/>
  <c r="E133" i="4"/>
  <c r="E64" i="6"/>
  <c r="K54" i="6"/>
  <c r="N38" i="12"/>
  <c r="D38" i="12" s="1"/>
  <c r="I43" i="12"/>
  <c r="D149" i="4"/>
  <c r="D144" i="4"/>
  <c r="P132" i="4"/>
  <c r="H116" i="4"/>
  <c r="E59" i="6"/>
  <c r="E49" i="8"/>
  <c r="D47" i="12"/>
  <c r="D76" i="12"/>
  <c r="E73" i="12"/>
  <c r="D73" i="12" s="1"/>
  <c r="P113" i="4"/>
  <c r="G92" i="4"/>
  <c r="D153" i="4"/>
  <c r="E47" i="6"/>
  <c r="D47" i="6" s="1"/>
  <c r="O33" i="12"/>
  <c r="E61" i="6"/>
  <c r="I64" i="6"/>
  <c r="N95" i="4"/>
  <c r="E9" i="11"/>
  <c r="E55" i="6"/>
  <c r="F54" i="6"/>
  <c r="I59" i="6"/>
  <c r="E108" i="4"/>
  <c r="H54" i="6"/>
  <c r="N134" i="4"/>
  <c r="N110" i="4"/>
  <c r="O109" i="4"/>
  <c r="N115" i="4"/>
  <c r="H23" i="4"/>
  <c r="D50" i="6"/>
  <c r="N50" i="6"/>
  <c r="I92" i="4"/>
  <c r="N119" i="4"/>
  <c r="N131" i="4"/>
  <c r="N83" i="7"/>
  <c r="O62" i="7"/>
  <c r="N12" i="4"/>
  <c r="E135" i="4"/>
  <c r="N92" i="7"/>
  <c r="D92" i="7"/>
  <c r="O75" i="7"/>
  <c r="L23" i="4"/>
  <c r="I97" i="4"/>
  <c r="E32" i="6"/>
  <c r="F31" i="6"/>
  <c r="E20" i="6"/>
  <c r="D10" i="4"/>
  <c r="I99" i="4"/>
  <c r="K92" i="4"/>
  <c r="I93" i="4"/>
  <c r="P92" i="4"/>
  <c r="Q31" i="6"/>
  <c r="M55" i="6"/>
  <c r="M54" i="6" s="1"/>
  <c r="D81" i="7"/>
  <c r="D12" i="4"/>
  <c r="L54" i="7"/>
  <c r="I34" i="12"/>
  <c r="I33" i="12" s="1"/>
  <c r="J33" i="12"/>
  <c r="N135" i="4"/>
  <c r="N138" i="4"/>
  <c r="L33" i="12"/>
  <c r="O56" i="12"/>
  <c r="N57" i="12"/>
  <c r="N56" i="12" s="1"/>
  <c r="I102" i="4"/>
  <c r="D162" i="4"/>
  <c r="E79" i="7"/>
  <c r="F57" i="7"/>
  <c r="G56" i="12"/>
  <c r="I20" i="6"/>
  <c r="D20" i="6" s="1"/>
  <c r="I90" i="7"/>
  <c r="D90" i="7" s="1"/>
  <c r="J72" i="7"/>
  <c r="D32" i="7"/>
  <c r="O31" i="7"/>
  <c r="N32" i="7"/>
  <c r="K23" i="4"/>
  <c r="N113" i="4"/>
  <c r="E92" i="4"/>
  <c r="N133" i="4"/>
  <c r="O132" i="4"/>
  <c r="M31" i="6"/>
  <c r="D80" i="6"/>
  <c r="E34" i="11"/>
  <c r="D67" i="12"/>
  <c r="E112" i="4"/>
  <c r="I103" i="4"/>
  <c r="F132" i="4"/>
  <c r="K104" i="4"/>
  <c r="I105" i="4"/>
  <c r="Q59" i="6"/>
  <c r="Q54" i="6" s="1"/>
  <c r="D70" i="12"/>
  <c r="D141" i="4"/>
  <c r="D36" i="7"/>
  <c r="N36" i="7"/>
  <c r="E75" i="12"/>
  <c r="D75" i="12" s="1"/>
  <c r="E44" i="6"/>
  <c r="D44" i="6" s="1"/>
  <c r="O59" i="6"/>
  <c r="N59" i="6" s="1"/>
  <c r="E27" i="4"/>
  <c r="D27" i="4" s="1"/>
  <c r="I65" i="6"/>
  <c r="I120" i="4"/>
  <c r="E57" i="6"/>
  <c r="D21" i="4" l="1"/>
  <c r="F24" i="4"/>
  <c r="L88" i="4"/>
  <c r="E113" i="4"/>
  <c r="E54" i="6"/>
  <c r="G88" i="4"/>
  <c r="N75" i="7"/>
  <c r="I26" i="4"/>
  <c r="E56" i="12"/>
  <c r="D56" i="12" s="1"/>
  <c r="D57" i="12"/>
  <c r="N63" i="7"/>
  <c r="I113" i="4"/>
  <c r="I109" i="4"/>
  <c r="G54" i="6"/>
  <c r="I75" i="7"/>
  <c r="D46" i="12"/>
  <c r="D52" i="12"/>
  <c r="I23" i="4"/>
  <c r="N132" i="4"/>
  <c r="I72" i="7"/>
  <c r="E31" i="6"/>
  <c r="D66" i="12"/>
  <c r="N72" i="7"/>
  <c r="O70" i="7"/>
  <c r="N70" i="7" s="1"/>
  <c r="D43" i="12"/>
  <c r="F67" i="7"/>
  <c r="E67" i="7" s="1"/>
  <c r="E68" i="7"/>
  <c r="E57" i="7"/>
  <c r="F55" i="7"/>
  <c r="I57" i="7"/>
  <c r="J55" i="7"/>
  <c r="E31" i="11"/>
  <c r="N23" i="4"/>
  <c r="I12" i="4"/>
  <c r="J67" i="7"/>
  <c r="I67" i="7" s="1"/>
  <c r="I68" i="7"/>
  <c r="N68" i="7"/>
  <c r="O67" i="7"/>
  <c r="N67" i="7" s="1"/>
  <c r="N33" i="12"/>
  <c r="D11" i="4"/>
  <c r="I74" i="7"/>
  <c r="J73" i="7"/>
  <c r="I71" i="7"/>
  <c r="J70" i="7"/>
  <c r="I70" i="7" s="1"/>
  <c r="H88" i="4"/>
  <c r="P54" i="7"/>
  <c r="E116" i="4"/>
  <c r="M61" i="12"/>
  <c r="M56" i="12" s="1"/>
  <c r="Q88" i="4"/>
  <c r="N92" i="4"/>
  <c r="E72" i="7"/>
  <c r="F70" i="7"/>
  <c r="E70" i="7" s="1"/>
  <c r="E33" i="12"/>
  <c r="D33" i="12" s="1"/>
  <c r="D34" i="12"/>
  <c r="I70" i="6"/>
  <c r="I54" i="6" s="1"/>
  <c r="D62" i="12"/>
  <c r="I60" i="7"/>
  <c r="J59" i="7"/>
  <c r="I59" i="7" s="1"/>
  <c r="J88" i="4"/>
  <c r="I89" i="4"/>
  <c r="E132" i="4"/>
  <c r="N109" i="4"/>
  <c r="I62" i="7"/>
  <c r="N57" i="7"/>
  <c r="O55" i="7"/>
  <c r="M88" i="4"/>
  <c r="N104" i="4"/>
  <c r="P88" i="4"/>
  <c r="I104" i="4"/>
  <c r="I76" i="7"/>
  <c r="I61" i="7"/>
  <c r="I116" i="4"/>
  <c r="I31" i="7"/>
  <c r="D31" i="7" s="1"/>
  <c r="I65" i="7"/>
  <c r="J64" i="7"/>
  <c r="I64" i="7" s="1"/>
  <c r="D61" i="12"/>
  <c r="E62" i="7"/>
  <c r="O73" i="7"/>
  <c r="N73" i="7" s="1"/>
  <c r="N74" i="7"/>
  <c r="O88" i="4"/>
  <c r="N97" i="4"/>
  <c r="E36" i="10"/>
  <c r="D32" i="6"/>
  <c r="I57" i="12"/>
  <c r="I56" i="12" s="1"/>
  <c r="J56" i="12"/>
  <c r="E104" i="4"/>
  <c r="I63" i="7"/>
  <c r="E95" i="4"/>
  <c r="N31" i="7"/>
  <c r="K88" i="4"/>
  <c r="N62" i="7"/>
  <c r="E50" i="8"/>
  <c r="E69" i="8"/>
  <c r="E61" i="7"/>
  <c r="E109" i="4"/>
  <c r="E74" i="7"/>
  <c r="E73" i="7" s="1"/>
  <c r="F73" i="7"/>
  <c r="N89" i="4"/>
  <c r="N61" i="7"/>
  <c r="O59" i="7"/>
  <c r="N59" i="7" s="1"/>
  <c r="D31" i="6"/>
  <c r="N31" i="6"/>
  <c r="N116" i="4"/>
  <c r="N26" i="4"/>
  <c r="E26" i="4"/>
  <c r="N88" i="4" l="1"/>
  <c r="O24" i="4"/>
  <c r="D26" i="4"/>
  <c r="I88" i="4"/>
  <c r="J24" i="4"/>
  <c r="I73" i="7"/>
  <c r="K24" i="4"/>
  <c r="E70" i="8"/>
  <c r="M24" i="4"/>
  <c r="L24" i="4"/>
  <c r="F54" i="7"/>
  <c r="E55" i="7"/>
  <c r="E54" i="7" s="1"/>
  <c r="J54" i="7"/>
  <c r="I55" i="7"/>
  <c r="E35" i="10"/>
  <c r="N55" i="7"/>
  <c r="O54" i="7"/>
  <c r="N54" i="7" s="1"/>
  <c r="Q24" i="4"/>
  <c r="G24" i="4"/>
  <c r="P24" i="4"/>
  <c r="D23" i="4"/>
  <c r="H24" i="4"/>
  <c r="E88" i="4"/>
  <c r="E24" i="4" l="1"/>
  <c r="N24" i="4"/>
  <c r="I24" i="4"/>
  <c r="I54" i="7"/>
  <c r="D24" i="4" l="1"/>
  <c r="P235" i="4" l="1"/>
  <c r="G235" i="4"/>
  <c r="F235" i="4"/>
  <c r="Q235" i="4"/>
  <c r="L235" i="4"/>
  <c r="M235" i="4"/>
  <c r="O235" i="4"/>
  <c r="J235" i="4"/>
  <c r="H235" i="4"/>
  <c r="K235" i="4"/>
  <c r="H129" i="7" l="1"/>
  <c r="H113" i="7" s="1"/>
  <c r="H125" i="7"/>
  <c r="H107" i="7" s="1"/>
  <c r="H121" i="7"/>
  <c r="H101" i="7" s="1"/>
  <c r="H15" i="7" s="1"/>
  <c r="H117" i="7"/>
  <c r="H96" i="7" s="1"/>
  <c r="H123" i="7"/>
  <c r="H103" i="7" s="1"/>
  <c r="H17" i="7" s="1"/>
  <c r="H120" i="7"/>
  <c r="H100" i="7" s="1"/>
  <c r="H122" i="7"/>
  <c r="H102" i="7" s="1"/>
  <c r="H16" i="7" s="1"/>
  <c r="H131" i="7"/>
  <c r="H115" i="7" s="1"/>
  <c r="H30" i="7" s="1"/>
  <c r="H128" i="7"/>
  <c r="H111" i="7" s="1"/>
  <c r="H26" i="7" s="1"/>
  <c r="H118" i="7"/>
  <c r="H97" i="7" s="1"/>
  <c r="H11" i="7" s="1"/>
  <c r="H127" i="7"/>
  <c r="H110" i="7" s="1"/>
  <c r="H124" i="7"/>
  <c r="H105" i="7" s="1"/>
  <c r="H130" i="7"/>
  <c r="H114" i="7" s="1"/>
  <c r="H29" i="7" s="1"/>
  <c r="H126" i="7"/>
  <c r="H108" i="7" s="1"/>
  <c r="H23" i="7" s="1"/>
  <c r="H119" i="7"/>
  <c r="H98" i="7" s="1"/>
  <c r="H12" i="7" s="1"/>
  <c r="H130" i="6"/>
  <c r="H114" i="6" s="1"/>
  <c r="H29" i="6" s="1"/>
  <c r="H126" i="6"/>
  <c r="H108" i="6" s="1"/>
  <c r="H23" i="6" s="1"/>
  <c r="H122" i="6"/>
  <c r="H102" i="6" s="1"/>
  <c r="H16" i="6" s="1"/>
  <c r="H118" i="6"/>
  <c r="H97" i="6" s="1"/>
  <c r="H11" i="6" s="1"/>
  <c r="H124" i="6"/>
  <c r="H105" i="6" s="1"/>
  <c r="H120" i="6"/>
  <c r="H100" i="6" s="1"/>
  <c r="H129" i="6"/>
  <c r="H113" i="6" s="1"/>
  <c r="H127" i="6"/>
  <c r="H110" i="6" s="1"/>
  <c r="H121" i="6"/>
  <c r="H101" i="6" s="1"/>
  <c r="H15" i="6" s="1"/>
  <c r="H119" i="6"/>
  <c r="H98" i="6" s="1"/>
  <c r="H12" i="6" s="1"/>
  <c r="H117" i="6"/>
  <c r="H96" i="6" s="1"/>
  <c r="H128" i="6"/>
  <c r="H111" i="6" s="1"/>
  <c r="H26" i="6" s="1"/>
  <c r="H131" i="6"/>
  <c r="H115" i="6" s="1"/>
  <c r="H30" i="6" s="1"/>
  <c r="H123" i="6"/>
  <c r="H103" i="6" s="1"/>
  <c r="H17" i="6" s="1"/>
  <c r="H125" i="6"/>
  <c r="H107" i="6" s="1"/>
  <c r="H225" i="4"/>
  <c r="H227" i="4"/>
  <c r="H226" i="4"/>
  <c r="H214" i="4"/>
  <c r="H210" i="4"/>
  <c r="H229" i="4"/>
  <c r="H202" i="4"/>
  <c r="H191" i="4"/>
  <c r="H194" i="4"/>
  <c r="H220" i="4"/>
  <c r="H207" i="4"/>
  <c r="H221" i="4"/>
  <c r="H219" i="4"/>
  <c r="H233" i="4"/>
  <c r="H224" i="4"/>
  <c r="H222" i="4"/>
  <c r="H203" i="4"/>
  <c r="H195" i="4"/>
  <c r="H201" i="4"/>
  <c r="H189" i="4"/>
  <c r="H188" i="4"/>
  <c r="H209" i="4"/>
  <c r="H205" i="4"/>
  <c r="H193" i="4"/>
  <c r="H216" i="4"/>
  <c r="H232" i="4"/>
  <c r="H200" i="4"/>
  <c r="H218" i="4"/>
  <c r="H213" i="4"/>
  <c r="H231" i="4"/>
  <c r="H230" i="4"/>
  <c r="H206" i="4"/>
  <c r="H217" i="4"/>
  <c r="H197" i="4"/>
  <c r="H223" i="4"/>
  <c r="H212" i="4"/>
  <c r="H215" i="4"/>
  <c r="H186" i="4"/>
  <c r="H196" i="4"/>
  <c r="J130" i="7"/>
  <c r="J126" i="7"/>
  <c r="J122" i="7"/>
  <c r="J118" i="7"/>
  <c r="J129" i="7"/>
  <c r="J131" i="7"/>
  <c r="J124" i="7"/>
  <c r="J121" i="7"/>
  <c r="J127" i="7"/>
  <c r="J120" i="7"/>
  <c r="J117" i="7"/>
  <c r="J128" i="7"/>
  <c r="J123" i="7"/>
  <c r="J119" i="7"/>
  <c r="J125" i="7"/>
  <c r="J131" i="6"/>
  <c r="J127" i="6"/>
  <c r="J123" i="6"/>
  <c r="J119" i="6"/>
  <c r="J118" i="6"/>
  <c r="J129" i="6"/>
  <c r="J121" i="6"/>
  <c r="J130" i="6"/>
  <c r="J128" i="6"/>
  <c r="J126" i="6"/>
  <c r="J124" i="6"/>
  <c r="J117" i="6"/>
  <c r="J120" i="6"/>
  <c r="J125" i="6"/>
  <c r="J122" i="6"/>
  <c r="I235" i="4"/>
  <c r="J225" i="4"/>
  <c r="J207" i="4"/>
  <c r="J219" i="4"/>
  <c r="J221" i="4"/>
  <c r="J197" i="4"/>
  <c r="J195" i="4"/>
  <c r="J229" i="4"/>
  <c r="J230" i="4"/>
  <c r="J203" i="4"/>
  <c r="J217" i="4"/>
  <c r="J233" i="4"/>
  <c r="J201" i="4"/>
  <c r="J227" i="4"/>
  <c r="J210" i="4"/>
  <c r="J188" i="4"/>
  <c r="J206" i="4"/>
  <c r="J191" i="4"/>
  <c r="J223" i="4"/>
  <c r="J189" i="4"/>
  <c r="J226" i="4"/>
  <c r="J222" i="4"/>
  <c r="J205" i="4"/>
  <c r="J212" i="4"/>
  <c r="J215" i="4"/>
  <c r="J194" i="4"/>
  <c r="J202" i="4"/>
  <c r="J200" i="4"/>
  <c r="J196" i="4"/>
  <c r="J231" i="4"/>
  <c r="J224" i="4"/>
  <c r="J209" i="4"/>
  <c r="J214" i="4"/>
  <c r="J186" i="4"/>
  <c r="J193" i="4"/>
  <c r="J213" i="4"/>
  <c r="J218" i="4"/>
  <c r="J216" i="4"/>
  <c r="J232" i="4"/>
  <c r="J220" i="4"/>
  <c r="M129" i="7"/>
  <c r="M113" i="7" s="1"/>
  <c r="M125" i="7"/>
  <c r="M107" i="7" s="1"/>
  <c r="M121" i="7"/>
  <c r="M101" i="7" s="1"/>
  <c r="M15" i="7" s="1"/>
  <c r="M117" i="7"/>
  <c r="M96" i="7" s="1"/>
  <c r="M128" i="7"/>
  <c r="M111" i="7" s="1"/>
  <c r="M26" i="7" s="1"/>
  <c r="M130" i="7"/>
  <c r="M114" i="7" s="1"/>
  <c r="M29" i="7" s="1"/>
  <c r="M127" i="7"/>
  <c r="M110" i="7" s="1"/>
  <c r="M120" i="7"/>
  <c r="M100" i="7" s="1"/>
  <c r="M126" i="7"/>
  <c r="M108" i="7" s="1"/>
  <c r="M23" i="7" s="1"/>
  <c r="M123" i="7"/>
  <c r="M103" i="7" s="1"/>
  <c r="M17" i="7" s="1"/>
  <c r="M122" i="7"/>
  <c r="M102" i="7" s="1"/>
  <c r="M16" i="7" s="1"/>
  <c r="M118" i="7"/>
  <c r="M97" i="7" s="1"/>
  <c r="M11" i="7" s="1"/>
  <c r="M124" i="7"/>
  <c r="M105" i="7" s="1"/>
  <c r="M119" i="7"/>
  <c r="M98" i="7" s="1"/>
  <c r="M12" i="7" s="1"/>
  <c r="M131" i="7"/>
  <c r="M115" i="7" s="1"/>
  <c r="M30" i="7" s="1"/>
  <c r="M123" i="6"/>
  <c r="M103" i="6" s="1"/>
  <c r="M17" i="6" s="1"/>
  <c r="M121" i="6"/>
  <c r="M101" i="6" s="1"/>
  <c r="M15" i="6" s="1"/>
  <c r="M119" i="6"/>
  <c r="M98" i="6" s="1"/>
  <c r="M12" i="6" s="1"/>
  <c r="M117" i="6"/>
  <c r="M96" i="6" s="1"/>
  <c r="M128" i="6"/>
  <c r="M111" i="6" s="1"/>
  <c r="M26" i="6" s="1"/>
  <c r="M126" i="6"/>
  <c r="M108" i="6" s="1"/>
  <c r="M23" i="6" s="1"/>
  <c r="M120" i="6"/>
  <c r="M100" i="6" s="1"/>
  <c r="M118" i="6"/>
  <c r="M97" i="6" s="1"/>
  <c r="M11" i="6" s="1"/>
  <c r="M131" i="6"/>
  <c r="M115" i="6" s="1"/>
  <c r="M30" i="6" s="1"/>
  <c r="M129" i="6"/>
  <c r="M113" i="6" s="1"/>
  <c r="M124" i="6"/>
  <c r="M105" i="6" s="1"/>
  <c r="M122" i="6"/>
  <c r="M102" i="6" s="1"/>
  <c r="M16" i="6" s="1"/>
  <c r="M125" i="6"/>
  <c r="M107" i="6" s="1"/>
  <c r="M130" i="6"/>
  <c r="M114" i="6" s="1"/>
  <c r="M29" i="6" s="1"/>
  <c r="M127" i="6"/>
  <c r="M110" i="6" s="1"/>
  <c r="M225" i="4"/>
  <c r="M221" i="4"/>
  <c r="M196" i="4"/>
  <c r="M224" i="4"/>
  <c r="M226" i="4"/>
  <c r="M212" i="4"/>
  <c r="M191" i="4"/>
  <c r="M210" i="4"/>
  <c r="M195" i="4"/>
  <c r="M194" i="4"/>
  <c r="M193" i="4"/>
  <c r="M227" i="4"/>
  <c r="M231" i="4"/>
  <c r="M214" i="4"/>
  <c r="M206" i="4"/>
  <c r="M186" i="4"/>
  <c r="M230" i="4"/>
  <c r="M207" i="4"/>
  <c r="M202" i="4"/>
  <c r="M215" i="4"/>
  <c r="M189" i="4"/>
  <c r="M220" i="4"/>
  <c r="M223" i="4"/>
  <c r="M188" i="4"/>
  <c r="M205" i="4"/>
  <c r="M216" i="4"/>
  <c r="M217" i="4"/>
  <c r="M203" i="4"/>
  <c r="M218" i="4"/>
  <c r="M201" i="4"/>
  <c r="M213" i="4"/>
  <c r="M233" i="4"/>
  <c r="M197" i="4"/>
  <c r="M219" i="4"/>
  <c r="M209" i="4"/>
  <c r="M232" i="4"/>
  <c r="M222" i="4"/>
  <c r="M200" i="4"/>
  <c r="M229" i="4"/>
  <c r="Q131" i="7"/>
  <c r="Q115" i="7" s="1"/>
  <c r="Q30" i="7" s="1"/>
  <c r="Q127" i="7"/>
  <c r="Q110" i="7" s="1"/>
  <c r="Q123" i="7"/>
  <c r="Q103" i="7" s="1"/>
  <c r="Q17" i="7" s="1"/>
  <c r="Q119" i="7"/>
  <c r="Q98" i="7" s="1"/>
  <c r="Q12" i="7" s="1"/>
  <c r="Q130" i="7"/>
  <c r="Q114" i="7" s="1"/>
  <c r="Q29" i="7" s="1"/>
  <c r="Q129" i="7"/>
  <c r="Q113" i="7" s="1"/>
  <c r="Q122" i="7"/>
  <c r="Q102" i="7" s="1"/>
  <c r="Q16" i="7" s="1"/>
  <c r="Q128" i="7"/>
  <c r="Q111" i="7" s="1"/>
  <c r="Q26" i="7" s="1"/>
  <c r="Q125" i="7"/>
  <c r="Q107" i="7" s="1"/>
  <c r="Q118" i="7"/>
  <c r="Q97" i="7" s="1"/>
  <c r="Q11" i="7" s="1"/>
  <c r="Q126" i="7"/>
  <c r="Q108" i="7" s="1"/>
  <c r="Q23" i="7" s="1"/>
  <c r="Q121" i="7"/>
  <c r="Q101" i="7" s="1"/>
  <c r="Q15" i="7" s="1"/>
  <c r="Q117" i="7"/>
  <c r="Q96" i="7" s="1"/>
  <c r="Q124" i="7"/>
  <c r="Q105" i="7" s="1"/>
  <c r="Q120" i="7"/>
  <c r="Q100" i="7" s="1"/>
  <c r="Q126" i="6"/>
  <c r="Q108" i="6" s="1"/>
  <c r="Q23" i="6" s="1"/>
  <c r="Q124" i="6"/>
  <c r="Q105" i="6" s="1"/>
  <c r="Q122" i="6"/>
  <c r="Q102" i="6" s="1"/>
  <c r="Q16" i="6" s="1"/>
  <c r="Q120" i="6"/>
  <c r="Q100" i="6" s="1"/>
  <c r="Q129" i="6"/>
  <c r="Q113" i="6" s="1"/>
  <c r="Q127" i="6"/>
  <c r="Q110" i="6" s="1"/>
  <c r="Q121" i="6"/>
  <c r="Q101" i="6" s="1"/>
  <c r="Q15" i="6" s="1"/>
  <c r="Q119" i="6"/>
  <c r="Q98" i="6" s="1"/>
  <c r="Q12" i="6" s="1"/>
  <c r="Q117" i="6"/>
  <c r="Q96" i="6" s="1"/>
  <c r="Q118" i="6"/>
  <c r="Q97" i="6" s="1"/>
  <c r="Q11" i="6" s="1"/>
  <c r="Q123" i="6"/>
  <c r="Q103" i="6" s="1"/>
  <c r="Q17" i="6" s="1"/>
  <c r="Q131" i="6"/>
  <c r="Q115" i="6" s="1"/>
  <c r="Q30" i="6" s="1"/>
  <c r="Q128" i="6"/>
  <c r="Q111" i="6" s="1"/>
  <c r="Q26" i="6" s="1"/>
  <c r="Q125" i="6"/>
  <c r="Q107" i="6" s="1"/>
  <c r="Q130" i="6"/>
  <c r="Q114" i="6" s="1"/>
  <c r="Q29" i="6" s="1"/>
  <c r="Q227" i="4"/>
  <c r="Q221" i="4"/>
  <c r="Q214" i="4"/>
  <c r="Q195" i="4"/>
  <c r="Q188" i="4"/>
  <c r="Q207" i="4"/>
  <c r="Q203" i="4"/>
  <c r="Q224" i="4"/>
  <c r="Q215" i="4"/>
  <c r="Q220" i="4"/>
  <c r="Q194" i="4"/>
  <c r="Q226" i="4"/>
  <c r="Q219" i="4"/>
  <c r="Q189" i="4"/>
  <c r="Q232" i="4"/>
  <c r="Q225" i="4"/>
  <c r="Q210" i="4"/>
  <c r="Q206" i="4"/>
  <c r="Q218" i="4"/>
  <c r="Q191" i="4"/>
  <c r="Q217" i="4"/>
  <c r="Q201" i="4"/>
  <c r="Q229" i="4"/>
  <c r="Q213" i="4"/>
  <c r="Q231" i="4"/>
  <c r="Q230" i="4"/>
  <c r="Q197" i="4"/>
  <c r="Q233" i="4"/>
  <c r="Q223" i="4"/>
  <c r="Q212" i="4"/>
  <c r="Q222" i="4"/>
  <c r="Q209" i="4"/>
  <c r="Q205" i="4"/>
  <c r="Q202" i="4"/>
  <c r="Q196" i="4"/>
  <c r="Q216" i="4"/>
  <c r="Q193" i="4"/>
  <c r="Q186" i="4"/>
  <c r="Q200" i="4"/>
  <c r="P129" i="7"/>
  <c r="P113" i="7" s="1"/>
  <c r="P125" i="7"/>
  <c r="P107" i="7" s="1"/>
  <c r="P121" i="7"/>
  <c r="P101" i="7" s="1"/>
  <c r="P15" i="7" s="1"/>
  <c r="P117" i="7"/>
  <c r="P96" i="7" s="1"/>
  <c r="P127" i="7"/>
  <c r="P110" i="7" s="1"/>
  <c r="P124" i="7"/>
  <c r="P105" i="7" s="1"/>
  <c r="P126" i="7"/>
  <c r="P108" i="7" s="1"/>
  <c r="P23" i="7" s="1"/>
  <c r="P119" i="7"/>
  <c r="P98" i="7" s="1"/>
  <c r="P12" i="7" s="1"/>
  <c r="P122" i="7"/>
  <c r="P102" i="7" s="1"/>
  <c r="P16" i="7" s="1"/>
  <c r="P131" i="7"/>
  <c r="P115" i="7" s="1"/>
  <c r="P30" i="7" s="1"/>
  <c r="P128" i="7"/>
  <c r="P111" i="7" s="1"/>
  <c r="P26" i="7" s="1"/>
  <c r="P130" i="7"/>
  <c r="P114" i="7" s="1"/>
  <c r="P29" i="7" s="1"/>
  <c r="P120" i="7"/>
  <c r="P100" i="7" s="1"/>
  <c r="P123" i="7"/>
  <c r="P103" i="7" s="1"/>
  <c r="P17" i="7" s="1"/>
  <c r="P118" i="7"/>
  <c r="P97" i="7" s="1"/>
  <c r="P11" i="7" s="1"/>
  <c r="P130" i="6"/>
  <c r="P114" i="6" s="1"/>
  <c r="P29" i="6" s="1"/>
  <c r="P126" i="6"/>
  <c r="P108" i="6" s="1"/>
  <c r="P23" i="6" s="1"/>
  <c r="P122" i="6"/>
  <c r="P102" i="6" s="1"/>
  <c r="P16" i="6" s="1"/>
  <c r="P118" i="6"/>
  <c r="P97" i="6" s="1"/>
  <c r="P11" i="6" s="1"/>
  <c r="P128" i="6"/>
  <c r="P111" i="6" s="1"/>
  <c r="P26" i="6" s="1"/>
  <c r="P124" i="6"/>
  <c r="P105" i="6" s="1"/>
  <c r="P131" i="6"/>
  <c r="P115" i="6" s="1"/>
  <c r="P30" i="6" s="1"/>
  <c r="P125" i="6"/>
  <c r="P107" i="6" s="1"/>
  <c r="P123" i="6"/>
  <c r="P103" i="6" s="1"/>
  <c r="P17" i="6" s="1"/>
  <c r="P121" i="6"/>
  <c r="P101" i="6" s="1"/>
  <c r="P15" i="6" s="1"/>
  <c r="P119" i="6"/>
  <c r="P98" i="6" s="1"/>
  <c r="P12" i="6" s="1"/>
  <c r="P117" i="6"/>
  <c r="P96" i="6" s="1"/>
  <c r="P129" i="6"/>
  <c r="P113" i="6" s="1"/>
  <c r="P127" i="6"/>
  <c r="P110" i="6" s="1"/>
  <c r="P120" i="6"/>
  <c r="P100" i="6" s="1"/>
  <c r="P230" i="4"/>
  <c r="P224" i="4"/>
  <c r="P220" i="4"/>
  <c r="P227" i="4"/>
  <c r="P207" i="4"/>
  <c r="P219" i="4"/>
  <c r="P225" i="4"/>
  <c r="P194" i="4"/>
  <c r="P210" i="4"/>
  <c r="P218" i="4"/>
  <c r="P221" i="4"/>
  <c r="P195" i="4"/>
  <c r="P191" i="4"/>
  <c r="P231" i="4"/>
  <c r="P226" i="4"/>
  <c r="P197" i="4"/>
  <c r="P203" i="4"/>
  <c r="P193" i="4"/>
  <c r="P188" i="4"/>
  <c r="P229" i="4"/>
  <c r="P217" i="4"/>
  <c r="P223" i="4"/>
  <c r="P202" i="4"/>
  <c r="P222" i="4"/>
  <c r="P213" i="4"/>
  <c r="P205" i="4"/>
  <c r="P212" i="4"/>
  <c r="P200" i="4"/>
  <c r="P215" i="4"/>
  <c r="P196" i="4"/>
  <c r="P233" i="4"/>
  <c r="P186" i="4"/>
  <c r="P232" i="4"/>
  <c r="P216" i="4"/>
  <c r="P201" i="4"/>
  <c r="P214" i="4"/>
  <c r="P206" i="4"/>
  <c r="P209" i="4"/>
  <c r="P189" i="4"/>
  <c r="O130" i="7"/>
  <c r="O126" i="7"/>
  <c r="O122" i="7"/>
  <c r="O118" i="7"/>
  <c r="O121" i="7"/>
  <c r="O123" i="7"/>
  <c r="O120" i="7"/>
  <c r="O129" i="7"/>
  <c r="O119" i="7"/>
  <c r="O125" i="7"/>
  <c r="O128" i="7"/>
  <c r="O124" i="7"/>
  <c r="O131" i="7"/>
  <c r="O127" i="7"/>
  <c r="O117" i="7"/>
  <c r="O130" i="6"/>
  <c r="O117" i="6"/>
  <c r="O128" i="6"/>
  <c r="O126" i="6"/>
  <c r="O120" i="6"/>
  <c r="O118" i="6"/>
  <c r="O129" i="6"/>
  <c r="O127" i="6"/>
  <c r="O125" i="6"/>
  <c r="O123" i="6"/>
  <c r="O131" i="6"/>
  <c r="O124" i="6"/>
  <c r="O122" i="6"/>
  <c r="O225" i="4"/>
  <c r="O121" i="6"/>
  <c r="O119" i="6"/>
  <c r="O203" i="4"/>
  <c r="O197" i="4"/>
  <c r="O214" i="4"/>
  <c r="O194" i="4"/>
  <c r="O230" i="4"/>
  <c r="O220" i="4"/>
  <c r="O196" i="4"/>
  <c r="N235" i="4"/>
  <c r="O219" i="4"/>
  <c r="O210" i="4"/>
  <c r="O193" i="4"/>
  <c r="O188" i="4"/>
  <c r="O224" i="4"/>
  <c r="O212" i="4"/>
  <c r="O191" i="4"/>
  <c r="O215" i="4"/>
  <c r="O205" i="4"/>
  <c r="O213" i="4"/>
  <c r="O189" i="4"/>
  <c r="O226" i="4"/>
  <c r="O222" i="4"/>
  <c r="O216" i="4"/>
  <c r="O217" i="4"/>
  <c r="O231" i="4"/>
  <c r="O186" i="4"/>
  <c r="O201" i="4"/>
  <c r="O232" i="4"/>
  <c r="O221" i="4"/>
  <c r="O223" i="4"/>
  <c r="O209" i="4"/>
  <c r="O229" i="4"/>
  <c r="O206" i="4"/>
  <c r="O218" i="4"/>
  <c r="O200" i="4"/>
  <c r="O227" i="4"/>
  <c r="O207" i="4"/>
  <c r="O202" i="4"/>
  <c r="O233" i="4"/>
  <c r="O195" i="4"/>
  <c r="L131" i="7"/>
  <c r="L115" i="7" s="1"/>
  <c r="L30" i="7" s="1"/>
  <c r="L127" i="7"/>
  <c r="L110" i="7" s="1"/>
  <c r="L123" i="7"/>
  <c r="L103" i="7" s="1"/>
  <c r="L17" i="7" s="1"/>
  <c r="L119" i="7"/>
  <c r="L98" i="7" s="1"/>
  <c r="L12" i="7" s="1"/>
  <c r="L125" i="7"/>
  <c r="L107" i="7" s="1"/>
  <c r="L122" i="7"/>
  <c r="L102" i="7" s="1"/>
  <c r="L16" i="7" s="1"/>
  <c r="L124" i="7"/>
  <c r="L105" i="7" s="1"/>
  <c r="L130" i="7"/>
  <c r="L114" i="7" s="1"/>
  <c r="L29" i="7" s="1"/>
  <c r="L117" i="7"/>
  <c r="L96" i="7" s="1"/>
  <c r="L120" i="7"/>
  <c r="L100" i="7" s="1"/>
  <c r="L129" i="7"/>
  <c r="L113" i="7" s="1"/>
  <c r="L126" i="7"/>
  <c r="L108" i="7" s="1"/>
  <c r="L23" i="7" s="1"/>
  <c r="L128" i="7"/>
  <c r="L111" i="7" s="1"/>
  <c r="L26" i="7" s="1"/>
  <c r="L118" i="7"/>
  <c r="L97" i="7" s="1"/>
  <c r="L11" i="7" s="1"/>
  <c r="L121" i="7"/>
  <c r="L101" i="7" s="1"/>
  <c r="L15" i="7" s="1"/>
  <c r="L128" i="6"/>
  <c r="L111" i="6" s="1"/>
  <c r="L26" i="6" s="1"/>
  <c r="L124" i="6"/>
  <c r="L105" i="6" s="1"/>
  <c r="L120" i="6"/>
  <c r="L100" i="6" s="1"/>
  <c r="L127" i="6"/>
  <c r="L110" i="6" s="1"/>
  <c r="L125" i="6"/>
  <c r="L107" i="6" s="1"/>
  <c r="L123" i="6"/>
  <c r="L103" i="6" s="1"/>
  <c r="L17" i="6" s="1"/>
  <c r="L121" i="6"/>
  <c r="L101" i="6" s="1"/>
  <c r="L15" i="6" s="1"/>
  <c r="L130" i="6"/>
  <c r="L114" i="6" s="1"/>
  <c r="L29" i="6" s="1"/>
  <c r="L122" i="6"/>
  <c r="L102" i="6" s="1"/>
  <c r="L16" i="6" s="1"/>
  <c r="L118" i="6"/>
  <c r="L97" i="6" s="1"/>
  <c r="L11" i="6" s="1"/>
  <c r="L126" i="6"/>
  <c r="L108" i="6" s="1"/>
  <c r="L23" i="6" s="1"/>
  <c r="L119" i="6"/>
  <c r="L98" i="6" s="1"/>
  <c r="L12" i="6" s="1"/>
  <c r="L131" i="6"/>
  <c r="L115" i="6" s="1"/>
  <c r="L30" i="6" s="1"/>
  <c r="L117" i="6"/>
  <c r="L96" i="6" s="1"/>
  <c r="L129" i="6"/>
  <c r="L113" i="6" s="1"/>
  <c r="L188" i="4"/>
  <c r="L224" i="4"/>
  <c r="L197" i="4"/>
  <c r="L202" i="4"/>
  <c r="L193" i="4"/>
  <c r="L230" i="4"/>
  <c r="L219" i="4"/>
  <c r="L214" i="4"/>
  <c r="L227" i="4"/>
  <c r="L225" i="4"/>
  <c r="L203" i="4"/>
  <c r="L196" i="4"/>
  <c r="L217" i="4"/>
  <c r="L233" i="4"/>
  <c r="L200" i="4"/>
  <c r="L231" i="4"/>
  <c r="L216" i="4"/>
  <c r="L213" i="4"/>
  <c r="L195" i="4"/>
  <c r="L220" i="4"/>
  <c r="L201" i="4"/>
  <c r="L232" i="4"/>
  <c r="L229" i="4"/>
  <c r="L218" i="4"/>
  <c r="L212" i="4"/>
  <c r="L226" i="4"/>
  <c r="L209" i="4"/>
  <c r="L207" i="4"/>
  <c r="L221" i="4"/>
  <c r="L206" i="4"/>
  <c r="L186" i="4"/>
  <c r="L222" i="4"/>
  <c r="L189" i="4"/>
  <c r="L205" i="4"/>
  <c r="L194" i="4"/>
  <c r="L215" i="4"/>
  <c r="L223" i="4"/>
  <c r="L191" i="4"/>
  <c r="L210" i="4"/>
  <c r="F128" i="7"/>
  <c r="F124" i="7"/>
  <c r="F120" i="7"/>
  <c r="F130" i="7"/>
  <c r="F127" i="7"/>
  <c r="F129" i="7"/>
  <c r="F122" i="7"/>
  <c r="F119" i="7"/>
  <c r="F125" i="7"/>
  <c r="F131" i="7"/>
  <c r="F118" i="7"/>
  <c r="F126" i="7"/>
  <c r="F123" i="7"/>
  <c r="F121" i="7"/>
  <c r="F117" i="7"/>
  <c r="F129" i="6"/>
  <c r="F125" i="6"/>
  <c r="F121" i="6"/>
  <c r="F117" i="6"/>
  <c r="F130" i="6"/>
  <c r="F128" i="6"/>
  <c r="F126" i="6"/>
  <c r="F120" i="6"/>
  <c r="F118" i="6"/>
  <c r="F127" i="6"/>
  <c r="F123" i="6"/>
  <c r="F119" i="6"/>
  <c r="E235" i="4"/>
  <c r="F124" i="6"/>
  <c r="F131" i="6"/>
  <c r="F122" i="6"/>
  <c r="F230" i="4"/>
  <c r="F227" i="4"/>
  <c r="F224" i="4"/>
  <c r="F214" i="4"/>
  <c r="F194" i="4"/>
  <c r="F188" i="4"/>
  <c r="F225" i="4"/>
  <c r="F196" i="4"/>
  <c r="F210" i="4"/>
  <c r="F212" i="4"/>
  <c r="F202" i="4"/>
  <c r="F220" i="4"/>
  <c r="F232" i="4"/>
  <c r="F226" i="4"/>
  <c r="F186" i="4"/>
  <c r="F222" i="4"/>
  <c r="F201" i="4"/>
  <c r="F215" i="4"/>
  <c r="F221" i="4"/>
  <c r="F206" i="4"/>
  <c r="F216" i="4"/>
  <c r="F229" i="4"/>
  <c r="F213" i="4"/>
  <c r="F218" i="4"/>
  <c r="F197" i="4"/>
  <c r="F233" i="4"/>
  <c r="F203" i="4"/>
  <c r="F209" i="4"/>
  <c r="F189" i="4"/>
  <c r="F205" i="4"/>
  <c r="F207" i="4"/>
  <c r="F219" i="4"/>
  <c r="F191" i="4"/>
  <c r="F193" i="4"/>
  <c r="F195" i="4"/>
  <c r="F200" i="4"/>
  <c r="F231" i="4"/>
  <c r="F223" i="4"/>
  <c r="F217" i="4"/>
  <c r="K128" i="7"/>
  <c r="K111" i="7" s="1"/>
  <c r="K26" i="7" s="1"/>
  <c r="K124" i="7"/>
  <c r="K105" i="7" s="1"/>
  <c r="K120" i="7"/>
  <c r="K100" i="7" s="1"/>
  <c r="K119" i="7"/>
  <c r="K98" i="7" s="1"/>
  <c r="K12" i="7" s="1"/>
  <c r="K121" i="7"/>
  <c r="K101" i="7" s="1"/>
  <c r="K15" i="7" s="1"/>
  <c r="K118" i="7"/>
  <c r="K97" i="7" s="1"/>
  <c r="K11" i="7" s="1"/>
  <c r="K127" i="7"/>
  <c r="K110" i="7" s="1"/>
  <c r="K130" i="7"/>
  <c r="K114" i="7" s="1"/>
  <c r="K29" i="7" s="1"/>
  <c r="K117" i="7"/>
  <c r="K96" i="7" s="1"/>
  <c r="K123" i="7"/>
  <c r="K103" i="7" s="1"/>
  <c r="K17" i="7" s="1"/>
  <c r="K126" i="7"/>
  <c r="K108" i="7" s="1"/>
  <c r="K23" i="7" s="1"/>
  <c r="K122" i="7"/>
  <c r="K102" i="7" s="1"/>
  <c r="K16" i="7" s="1"/>
  <c r="K129" i="7"/>
  <c r="K113" i="7" s="1"/>
  <c r="K125" i="7"/>
  <c r="K107" i="7" s="1"/>
  <c r="K131" i="7"/>
  <c r="K115" i="7" s="1"/>
  <c r="K30" i="7" s="1"/>
  <c r="K131" i="6"/>
  <c r="K115" i="6" s="1"/>
  <c r="K30" i="6" s="1"/>
  <c r="K129" i="6"/>
  <c r="K113" i="6" s="1"/>
  <c r="K127" i="6"/>
  <c r="K110" i="6" s="1"/>
  <c r="K125" i="6"/>
  <c r="K107" i="6" s="1"/>
  <c r="K119" i="6"/>
  <c r="K98" i="6" s="1"/>
  <c r="K12" i="6" s="1"/>
  <c r="K117" i="6"/>
  <c r="K96" i="6" s="1"/>
  <c r="K126" i="6"/>
  <c r="K108" i="6" s="1"/>
  <c r="K23" i="6" s="1"/>
  <c r="K124" i="6"/>
  <c r="K105" i="6" s="1"/>
  <c r="K122" i="6"/>
  <c r="K102" i="6" s="1"/>
  <c r="K16" i="6" s="1"/>
  <c r="K120" i="6"/>
  <c r="K100" i="6" s="1"/>
  <c r="K130" i="6"/>
  <c r="K114" i="6" s="1"/>
  <c r="K29" i="6" s="1"/>
  <c r="K121" i="6"/>
  <c r="K101" i="6" s="1"/>
  <c r="K15" i="6" s="1"/>
  <c r="K118" i="6"/>
  <c r="K97" i="6" s="1"/>
  <c r="K11" i="6" s="1"/>
  <c r="K123" i="6"/>
  <c r="K103" i="6" s="1"/>
  <c r="K17" i="6" s="1"/>
  <c r="K128" i="6"/>
  <c r="K111" i="6" s="1"/>
  <c r="K26" i="6" s="1"/>
  <c r="K225" i="4"/>
  <c r="K219" i="4"/>
  <c r="K203" i="4"/>
  <c r="K220" i="4"/>
  <c r="K233" i="4"/>
  <c r="K227" i="4"/>
  <c r="K210" i="4"/>
  <c r="K195" i="4"/>
  <c r="K194" i="4"/>
  <c r="K221" i="4"/>
  <c r="K217" i="4"/>
  <c r="K218" i="4"/>
  <c r="K188" i="4"/>
  <c r="K186" i="4"/>
  <c r="K215" i="4"/>
  <c r="K202" i="4"/>
  <c r="K231" i="4"/>
  <c r="K214" i="4"/>
  <c r="K223" i="4"/>
  <c r="K200" i="4"/>
  <c r="K229" i="4"/>
  <c r="K189" i="4"/>
  <c r="K205" i="4"/>
  <c r="K193" i="4"/>
  <c r="K230" i="4"/>
  <c r="K226" i="4"/>
  <c r="K222" i="4"/>
  <c r="K206" i="4"/>
  <c r="K216" i="4"/>
  <c r="K232" i="4"/>
  <c r="K213" i="4"/>
  <c r="K224" i="4"/>
  <c r="K207" i="4"/>
  <c r="K209" i="4"/>
  <c r="K201" i="4"/>
  <c r="K191" i="4"/>
  <c r="K212" i="4"/>
  <c r="K197" i="4"/>
  <c r="K196" i="4"/>
  <c r="G130" i="7"/>
  <c r="G114" i="7" s="1"/>
  <c r="G29" i="7" s="1"/>
  <c r="G126" i="7"/>
  <c r="G108" i="7" s="1"/>
  <c r="G23" i="7" s="1"/>
  <c r="G122" i="7"/>
  <c r="G102" i="7" s="1"/>
  <c r="G16" i="7" s="1"/>
  <c r="G118" i="7"/>
  <c r="G97" i="7" s="1"/>
  <c r="G11" i="7" s="1"/>
  <c r="G117" i="7"/>
  <c r="G96" i="7" s="1"/>
  <c r="G119" i="7"/>
  <c r="G98" i="7" s="1"/>
  <c r="G12" i="7" s="1"/>
  <c r="G125" i="7"/>
  <c r="G107" i="7" s="1"/>
  <c r="G131" i="7"/>
  <c r="G115" i="7" s="1"/>
  <c r="G30" i="7" s="1"/>
  <c r="G128" i="7"/>
  <c r="G111" i="7" s="1"/>
  <c r="G26" i="7" s="1"/>
  <c r="G121" i="7"/>
  <c r="G101" i="7" s="1"/>
  <c r="G15" i="7" s="1"/>
  <c r="G124" i="7"/>
  <c r="G105" i="7" s="1"/>
  <c r="G120" i="7"/>
  <c r="G100" i="7" s="1"/>
  <c r="G129" i="7"/>
  <c r="G113" i="7" s="1"/>
  <c r="G123" i="7"/>
  <c r="G103" i="7" s="1"/>
  <c r="G17" i="7" s="1"/>
  <c r="G127" i="7"/>
  <c r="G110" i="7" s="1"/>
  <c r="G128" i="6"/>
  <c r="G111" i="6" s="1"/>
  <c r="G26" i="6" s="1"/>
  <c r="G126" i="6"/>
  <c r="G108" i="6" s="1"/>
  <c r="G23" i="6" s="1"/>
  <c r="G124" i="6"/>
  <c r="G105" i="6" s="1"/>
  <c r="G122" i="6"/>
  <c r="G102" i="6" s="1"/>
  <c r="G16" i="6" s="1"/>
  <c r="G131" i="6"/>
  <c r="G115" i="6" s="1"/>
  <c r="G30" i="6" s="1"/>
  <c r="G125" i="6"/>
  <c r="G107" i="6" s="1"/>
  <c r="G123" i="6"/>
  <c r="G103" i="6" s="1"/>
  <c r="G17" i="6" s="1"/>
  <c r="G121" i="6"/>
  <c r="G101" i="6" s="1"/>
  <c r="G15" i="6" s="1"/>
  <c r="G119" i="6"/>
  <c r="G98" i="6" s="1"/>
  <c r="G12" i="6" s="1"/>
  <c r="G225" i="4"/>
  <c r="G130" i="6"/>
  <c r="G114" i="6" s="1"/>
  <c r="G29" i="6" s="1"/>
  <c r="G127" i="6"/>
  <c r="G110" i="6" s="1"/>
  <c r="G129" i="6"/>
  <c r="G113" i="6" s="1"/>
  <c r="G118" i="6"/>
  <c r="G97" i="6" s="1"/>
  <c r="G11" i="6" s="1"/>
  <c r="G120" i="6"/>
  <c r="G100" i="6" s="1"/>
  <c r="G117" i="6"/>
  <c r="G96" i="6" s="1"/>
  <c r="G221" i="4"/>
  <c r="G195" i="4"/>
  <c r="G226" i="4"/>
  <c r="G220" i="4"/>
  <c r="G224" i="4"/>
  <c r="G200" i="4"/>
  <c r="G207" i="4"/>
  <c r="G197" i="4"/>
  <c r="G219" i="4"/>
  <c r="G203" i="4"/>
  <c r="G188" i="4"/>
  <c r="G210" i="4"/>
  <c r="G230" i="4"/>
  <c r="G213" i="4"/>
  <c r="G194" i="4"/>
  <c r="G191" i="4"/>
  <c r="G223" i="4"/>
  <c r="G186" i="4"/>
  <c r="G196" i="4"/>
  <c r="G233" i="4"/>
  <c r="G218" i="4"/>
  <c r="G231" i="4"/>
  <c r="G209" i="4"/>
  <c r="G193" i="4"/>
  <c r="G215" i="4"/>
  <c r="G217" i="4"/>
  <c r="G189" i="4"/>
  <c r="G201" i="4"/>
  <c r="G205" i="4"/>
  <c r="G216" i="4"/>
  <c r="G232" i="4"/>
  <c r="G229" i="4"/>
  <c r="G206" i="4"/>
  <c r="G222" i="4"/>
  <c r="G202" i="4"/>
  <c r="G212" i="4"/>
  <c r="G214" i="4"/>
  <c r="G227" i="4"/>
  <c r="E40" i="10" l="1"/>
  <c r="E11" i="10"/>
  <c r="E10" i="10" s="1"/>
  <c r="G99" i="7"/>
  <c r="G14" i="7"/>
  <c r="G13" i="7" s="1"/>
  <c r="E210" i="4"/>
  <c r="L104" i="7"/>
  <c r="L19" i="7"/>
  <c r="L18" i="7" s="1"/>
  <c r="N233" i="4"/>
  <c r="N209" i="4"/>
  <c r="O208" i="4"/>
  <c r="O211" i="4"/>
  <c r="N212" i="4"/>
  <c r="N220" i="4"/>
  <c r="N121" i="6"/>
  <c r="O101" i="6"/>
  <c r="N130" i="7"/>
  <c r="O114" i="7"/>
  <c r="K99" i="6"/>
  <c r="K14" i="6"/>
  <c r="K13" i="6" s="1"/>
  <c r="E218" i="4"/>
  <c r="E222" i="4"/>
  <c r="E230" i="4"/>
  <c r="E129" i="6"/>
  <c r="D129" i="6" s="1"/>
  <c r="F113" i="6"/>
  <c r="E119" i="7"/>
  <c r="D119" i="7" s="1"/>
  <c r="F98" i="7"/>
  <c r="L185" i="4"/>
  <c r="L112" i="6"/>
  <c r="L28" i="6"/>
  <c r="L27" i="6" s="1"/>
  <c r="N202" i="4"/>
  <c r="N222" i="4"/>
  <c r="N230" i="4"/>
  <c r="N129" i="6"/>
  <c r="O113" i="6"/>
  <c r="N129" i="7"/>
  <c r="O113" i="7"/>
  <c r="P106" i="6"/>
  <c r="P22" i="6"/>
  <c r="P21" i="6" s="1"/>
  <c r="Q208" i="4"/>
  <c r="G104" i="6"/>
  <c r="G19" i="6"/>
  <c r="G18" i="6" s="1"/>
  <c r="E217" i="4"/>
  <c r="E207" i="4"/>
  <c r="F185" i="4"/>
  <c r="E186" i="4"/>
  <c r="E225" i="4"/>
  <c r="E122" i="6"/>
  <c r="D122" i="6" s="1"/>
  <c r="F102" i="6"/>
  <c r="E117" i="7"/>
  <c r="F96" i="7"/>
  <c r="E122" i="7"/>
  <c r="F102" i="7"/>
  <c r="L190" i="4"/>
  <c r="L95" i="6"/>
  <c r="L10" i="6"/>
  <c r="L9" i="6" s="1"/>
  <c r="L106" i="7"/>
  <c r="L22" i="7"/>
  <c r="L21" i="7" s="1"/>
  <c r="N221" i="4"/>
  <c r="N226" i="4"/>
  <c r="N188" i="4"/>
  <c r="O187" i="4"/>
  <c r="N131" i="7"/>
  <c r="O115" i="7"/>
  <c r="N120" i="7"/>
  <c r="D120" i="7"/>
  <c r="O100" i="7"/>
  <c r="P17" i="4"/>
  <c r="P20" i="4"/>
  <c r="K192" i="4"/>
  <c r="K15" i="4"/>
  <c r="K20" i="4"/>
  <c r="K17" i="4"/>
  <c r="K104" i="6"/>
  <c r="K19" i="6"/>
  <c r="K18" i="6" s="1"/>
  <c r="K109" i="7"/>
  <c r="K25" i="7"/>
  <c r="K24" i="7" s="1"/>
  <c r="E223" i="4"/>
  <c r="E205" i="4"/>
  <c r="F204" i="4"/>
  <c r="F228" i="4"/>
  <c r="E229" i="4"/>
  <c r="E226" i="4"/>
  <c r="F187" i="4"/>
  <c r="E188" i="4"/>
  <c r="E131" i="6"/>
  <c r="D131" i="6" s="1"/>
  <c r="F115" i="6"/>
  <c r="E126" i="6"/>
  <c r="F108" i="6"/>
  <c r="E121" i="7"/>
  <c r="F101" i="7"/>
  <c r="E129" i="7"/>
  <c r="D129" i="7" s="1"/>
  <c r="F113" i="7"/>
  <c r="L106" i="6"/>
  <c r="L22" i="6"/>
  <c r="L21" i="6" s="1"/>
  <c r="N227" i="4"/>
  <c r="N232" i="4"/>
  <c r="N189" i="4"/>
  <c r="N193" i="4"/>
  <c r="O192" i="4"/>
  <c r="O15" i="4"/>
  <c r="N194" i="4"/>
  <c r="O17" i="4"/>
  <c r="O20" i="4"/>
  <c r="N122" i="6"/>
  <c r="O102" i="6"/>
  <c r="N120" i="6"/>
  <c r="O100" i="6"/>
  <c r="N123" i="7"/>
  <c r="O103" i="7"/>
  <c r="P16" i="4"/>
  <c r="P109" i="6"/>
  <c r="P25" i="6"/>
  <c r="P24" i="6" s="1"/>
  <c r="P104" i="6"/>
  <c r="P19" i="6"/>
  <c r="P18" i="6" s="1"/>
  <c r="P99" i="7"/>
  <c r="P14" i="7"/>
  <c r="P13" i="7" s="1"/>
  <c r="P109" i="7"/>
  <c r="P25" i="7"/>
  <c r="P24" i="7" s="1"/>
  <c r="Q185" i="4"/>
  <c r="Q211" i="4"/>
  <c r="Q106" i="6"/>
  <c r="Q22" i="6"/>
  <c r="Q21" i="6" s="1"/>
  <c r="Q109" i="6"/>
  <c r="Q25" i="6"/>
  <c r="Q24" i="6" s="1"/>
  <c r="Q95" i="7"/>
  <c r="Q10" i="7"/>
  <c r="Q9" i="7" s="1"/>
  <c r="M95" i="6"/>
  <c r="M10" i="6"/>
  <c r="M9" i="6" s="1"/>
  <c r="J192" i="4"/>
  <c r="I193" i="4"/>
  <c r="J15" i="4"/>
  <c r="I202" i="4"/>
  <c r="I223" i="4"/>
  <c r="I217" i="4"/>
  <c r="I219" i="4"/>
  <c r="I124" i="6"/>
  <c r="J105" i="6"/>
  <c r="I123" i="6"/>
  <c r="J103" i="6"/>
  <c r="I120" i="7"/>
  <c r="J100" i="7"/>
  <c r="I126" i="7"/>
  <c r="J108" i="7"/>
  <c r="H17" i="4"/>
  <c r="H20" i="4"/>
  <c r="E197" i="4"/>
  <c r="E127" i="6"/>
  <c r="F110" i="6"/>
  <c r="N216" i="4"/>
  <c r="G192" i="4"/>
  <c r="G15" i="4"/>
  <c r="K204" i="4"/>
  <c r="K106" i="7"/>
  <c r="K22" i="7"/>
  <c r="K21" i="7" s="1"/>
  <c r="E231" i="4"/>
  <c r="E189" i="4"/>
  <c r="E216" i="4"/>
  <c r="E232" i="4"/>
  <c r="E194" i="4"/>
  <c r="F17" i="4"/>
  <c r="F20" i="4"/>
  <c r="E124" i="6"/>
  <c r="D124" i="6" s="1"/>
  <c r="F105" i="6"/>
  <c r="F111" i="6"/>
  <c r="E128" i="6"/>
  <c r="E123" i="7"/>
  <c r="F103" i="7"/>
  <c r="E127" i="7"/>
  <c r="F110" i="7"/>
  <c r="L192" i="4"/>
  <c r="L15" i="4"/>
  <c r="L109" i="6"/>
  <c r="L25" i="6"/>
  <c r="L24" i="6" s="1"/>
  <c r="L112" i="7"/>
  <c r="L28" i="7"/>
  <c r="L27" i="7" s="1"/>
  <c r="O199" i="4"/>
  <c r="N200" i="4"/>
  <c r="O19" i="4"/>
  <c r="N201" i="4"/>
  <c r="N213" i="4"/>
  <c r="N210" i="4"/>
  <c r="N214" i="4"/>
  <c r="N124" i="6"/>
  <c r="O105" i="6"/>
  <c r="N126" i="6"/>
  <c r="O108" i="6"/>
  <c r="N124" i="7"/>
  <c r="O105" i="7"/>
  <c r="D121" i="7"/>
  <c r="N121" i="7"/>
  <c r="O101" i="7"/>
  <c r="P190" i="4"/>
  <c r="P112" i="6"/>
  <c r="P28" i="6"/>
  <c r="P27" i="6" s="1"/>
  <c r="P95" i="7"/>
  <c r="P10" i="7"/>
  <c r="P9" i="7" s="1"/>
  <c r="P8" i="7" s="1"/>
  <c r="D30" i="5" s="1"/>
  <c r="Q192" i="4"/>
  <c r="Q15" i="4"/>
  <c r="Q187" i="4"/>
  <c r="Q112" i="6"/>
  <c r="Q28" i="6"/>
  <c r="Q27" i="6" s="1"/>
  <c r="M208" i="4"/>
  <c r="M192" i="4"/>
  <c r="M15" i="4"/>
  <c r="M16" i="4"/>
  <c r="M104" i="6"/>
  <c r="M19" i="6"/>
  <c r="M18" i="6" s="1"/>
  <c r="M106" i="7"/>
  <c r="M22" i="7"/>
  <c r="M21" i="7" s="1"/>
  <c r="J185" i="4"/>
  <c r="I186" i="4"/>
  <c r="I194" i="4"/>
  <c r="J20" i="4"/>
  <c r="J17" i="4"/>
  <c r="J190" i="4"/>
  <c r="I191" i="4"/>
  <c r="I203" i="4"/>
  <c r="I207" i="4"/>
  <c r="I126" i="6"/>
  <c r="D126" i="6" s="1"/>
  <c r="J108" i="6"/>
  <c r="I127" i="6"/>
  <c r="J110" i="6"/>
  <c r="I127" i="7"/>
  <c r="J110" i="7"/>
  <c r="I130" i="7"/>
  <c r="J114" i="7"/>
  <c r="H192" i="4"/>
  <c r="H15" i="4"/>
  <c r="H190" i="4"/>
  <c r="H109" i="6"/>
  <c r="H25" i="6"/>
  <c r="H24" i="6" s="1"/>
  <c r="E191" i="4"/>
  <c r="F190" i="4"/>
  <c r="E227" i="4"/>
  <c r="E128" i="7"/>
  <c r="F111" i="7"/>
  <c r="L187" i="4"/>
  <c r="N117" i="7"/>
  <c r="O96" i="7"/>
  <c r="G109" i="7"/>
  <c r="G25" i="7"/>
  <c r="G24" i="7" s="1"/>
  <c r="K185" i="4"/>
  <c r="K95" i="6"/>
  <c r="K94" i="6" s="1"/>
  <c r="K132" i="6" s="1"/>
  <c r="K236" i="4" s="1"/>
  <c r="K10" i="6"/>
  <c r="K9" i="6" s="1"/>
  <c r="F208" i="4"/>
  <c r="E209" i="4"/>
  <c r="E130" i="7"/>
  <c r="D130" i="7" s="1"/>
  <c r="F114" i="7"/>
  <c r="L208" i="4"/>
  <c r="L16" i="4"/>
  <c r="L99" i="6"/>
  <c r="L14" i="6"/>
  <c r="L13" i="6" s="1"/>
  <c r="L109" i="7"/>
  <c r="L25" i="7"/>
  <c r="L24" i="7" s="1"/>
  <c r="N218" i="4"/>
  <c r="N186" i="4"/>
  <c r="O185" i="4"/>
  <c r="N205" i="4"/>
  <c r="O204" i="4"/>
  <c r="N219" i="4"/>
  <c r="N197" i="4"/>
  <c r="N131" i="6"/>
  <c r="O115" i="6"/>
  <c r="D128" i="6"/>
  <c r="O111" i="6"/>
  <c r="N128" i="6"/>
  <c r="N128" i="7"/>
  <c r="O111" i="7"/>
  <c r="N118" i="7"/>
  <c r="O97" i="7"/>
  <c r="P199" i="4"/>
  <c r="P19" i="4"/>
  <c r="P228" i="4"/>
  <c r="P95" i="6"/>
  <c r="P10" i="6"/>
  <c r="P9" i="6" s="1"/>
  <c r="Q190" i="4"/>
  <c r="Q99" i="6"/>
  <c r="Q14" i="6"/>
  <c r="Q13" i="6" s="1"/>
  <c r="M17" i="4"/>
  <c r="M20" i="4"/>
  <c r="M112" i="6"/>
  <c r="M28" i="6"/>
  <c r="M27" i="6" s="1"/>
  <c r="M112" i="7"/>
  <c r="M28" i="7"/>
  <c r="M27" i="7" s="1"/>
  <c r="I214" i="4"/>
  <c r="I215" i="4"/>
  <c r="I206" i="4"/>
  <c r="I225" i="4"/>
  <c r="I128" i="6"/>
  <c r="J111" i="6"/>
  <c r="I131" i="6"/>
  <c r="J115" i="6"/>
  <c r="I121" i="7"/>
  <c r="J101" i="7"/>
  <c r="H16" i="4"/>
  <c r="H204" i="4"/>
  <c r="H106" i="6"/>
  <c r="H22" i="6"/>
  <c r="H21" i="6" s="1"/>
  <c r="H112" i="6"/>
  <c r="H28" i="6"/>
  <c r="H27" i="6" s="1"/>
  <c r="H99" i="7"/>
  <c r="H14" i="7"/>
  <c r="H13" i="7" s="1"/>
  <c r="K109" i="6"/>
  <c r="K25" i="6"/>
  <c r="K24" i="6" s="1"/>
  <c r="E201" i="4"/>
  <c r="E125" i="6"/>
  <c r="F107" i="6"/>
  <c r="N119" i="7"/>
  <c r="O98" i="7"/>
  <c r="G228" i="4"/>
  <c r="G190" i="4"/>
  <c r="G95" i="6"/>
  <c r="G94" i="6" s="1"/>
  <c r="G132" i="6" s="1"/>
  <c r="G236" i="4" s="1"/>
  <c r="G10" i="6"/>
  <c r="G9" i="6" s="1"/>
  <c r="G8" i="6" s="1"/>
  <c r="K16" i="4"/>
  <c r="G208" i="4"/>
  <c r="E220" i="4"/>
  <c r="E130" i="6"/>
  <c r="F114" i="6"/>
  <c r="K211" i="4"/>
  <c r="K228" i="4"/>
  <c r="E195" i="4"/>
  <c r="E202" i="4"/>
  <c r="E119" i="6"/>
  <c r="F98" i="6"/>
  <c r="E120" i="7"/>
  <c r="F100" i="7"/>
  <c r="N231" i="4"/>
  <c r="N203" i="4"/>
  <c r="N123" i="6"/>
  <c r="O103" i="6"/>
  <c r="N117" i="6"/>
  <c r="O96" i="6"/>
  <c r="N122" i="7"/>
  <c r="O102" i="7"/>
  <c r="P187" i="4"/>
  <c r="P106" i="7"/>
  <c r="P22" i="7"/>
  <c r="P21" i="7" s="1"/>
  <c r="Q109" i="7"/>
  <c r="Q25" i="7"/>
  <c r="Q24" i="7" s="1"/>
  <c r="J208" i="4"/>
  <c r="I209" i="4"/>
  <c r="I230" i="4"/>
  <c r="H99" i="6"/>
  <c r="H14" i="6"/>
  <c r="H13" i="6" s="1"/>
  <c r="G211" i="4"/>
  <c r="G109" i="6"/>
  <c r="G25" i="6"/>
  <c r="G24" i="6" s="1"/>
  <c r="K104" i="7"/>
  <c r="K19" i="7"/>
  <c r="K18" i="7" s="1"/>
  <c r="E125" i="7"/>
  <c r="F107" i="7"/>
  <c r="N127" i="6"/>
  <c r="D127" i="6"/>
  <c r="O110" i="6"/>
  <c r="G17" i="4"/>
  <c r="G20" i="4"/>
  <c r="G99" i="6"/>
  <c r="G14" i="6"/>
  <c r="G13" i="6" s="1"/>
  <c r="G106" i="7"/>
  <c r="G22" i="7"/>
  <c r="G21" i="7" s="1"/>
  <c r="K112" i="7"/>
  <c r="K28" i="7"/>
  <c r="K27" i="7" s="1"/>
  <c r="F199" i="4"/>
  <c r="E200" i="4"/>
  <c r="E38" i="10" s="1"/>
  <c r="F19" i="4"/>
  <c r="E206" i="4"/>
  <c r="E126" i="7"/>
  <c r="D126" i="7" s="1"/>
  <c r="F108" i="7"/>
  <c r="L17" i="4"/>
  <c r="L20" i="4"/>
  <c r="L99" i="7"/>
  <c r="L14" i="7"/>
  <c r="L13" i="7" s="1"/>
  <c r="G199" i="4"/>
  <c r="G19" i="4"/>
  <c r="K187" i="4"/>
  <c r="E203" i="4"/>
  <c r="E221" i="4"/>
  <c r="E214" i="4"/>
  <c r="E117" i="6"/>
  <c r="D117" i="6" s="1"/>
  <c r="F96" i="6"/>
  <c r="E118" i="7"/>
  <c r="D118" i="7" s="1"/>
  <c r="F97" i="7"/>
  <c r="L204" i="4"/>
  <c r="L104" i="6"/>
  <c r="L19" i="6"/>
  <c r="L18" i="6" s="1"/>
  <c r="L95" i="7"/>
  <c r="L10" i="7"/>
  <c r="L9" i="7" s="1"/>
  <c r="N206" i="4"/>
  <c r="N215" i="4"/>
  <c r="F11" i="10"/>
  <c r="F10" i="10" s="1"/>
  <c r="P211" i="4"/>
  <c r="Q16" i="4"/>
  <c r="Q17" i="4"/>
  <c r="Q20" i="4"/>
  <c r="M204" i="4"/>
  <c r="M99" i="7"/>
  <c r="M14" i="7"/>
  <c r="M13" i="7" s="1"/>
  <c r="I220" i="4"/>
  <c r="I212" i="4"/>
  <c r="J211" i="4"/>
  <c r="J187" i="4"/>
  <c r="I188" i="4"/>
  <c r="I130" i="6"/>
  <c r="J114" i="6"/>
  <c r="I125" i="7"/>
  <c r="D125" i="7" s="1"/>
  <c r="J107" i="7"/>
  <c r="I124" i="7"/>
  <c r="J105" i="7"/>
  <c r="H185" i="4"/>
  <c r="H208" i="4"/>
  <c r="H228" i="4"/>
  <c r="G204" i="4"/>
  <c r="G112" i="6"/>
  <c r="G28" i="6"/>
  <c r="G27" i="6" s="1"/>
  <c r="G106" i="6"/>
  <c r="G22" i="6"/>
  <c r="G21" i="6" s="1"/>
  <c r="G112" i="7"/>
  <c r="G28" i="7"/>
  <c r="G27" i="7" s="1"/>
  <c r="G95" i="7"/>
  <c r="G10" i="7"/>
  <c r="G9" i="7" s="1"/>
  <c r="K190" i="4"/>
  <c r="K199" i="4"/>
  <c r="K19" i="4"/>
  <c r="K106" i="6"/>
  <c r="K22" i="6"/>
  <c r="K21" i="6" s="1"/>
  <c r="K99" i="7"/>
  <c r="K14" i="7"/>
  <c r="K13" i="7" s="1"/>
  <c r="F192" i="4"/>
  <c r="E193" i="4"/>
  <c r="F15" i="4"/>
  <c r="E233" i="4"/>
  <c r="E215" i="4"/>
  <c r="F211" i="4"/>
  <c r="E212" i="4"/>
  <c r="E224" i="4"/>
  <c r="E123" i="6"/>
  <c r="D123" i="6" s="1"/>
  <c r="F103" i="6"/>
  <c r="E121" i="6"/>
  <c r="D121" i="6" s="1"/>
  <c r="F101" i="6"/>
  <c r="E131" i="7"/>
  <c r="D131" i="7" s="1"/>
  <c r="F115" i="7"/>
  <c r="E124" i="7"/>
  <c r="D124" i="7" s="1"/>
  <c r="F105" i="7"/>
  <c r="L211" i="4"/>
  <c r="N195" i="4"/>
  <c r="N229" i="4"/>
  <c r="O228" i="4"/>
  <c r="N217" i="4"/>
  <c r="N191" i="4"/>
  <c r="O190" i="4"/>
  <c r="N196" i="4"/>
  <c r="O16" i="4"/>
  <c r="N119" i="6"/>
  <c r="O98" i="6"/>
  <c r="N125" i="6"/>
  <c r="O107" i="6"/>
  <c r="N130" i="6"/>
  <c r="D130" i="6"/>
  <c r="O114" i="6"/>
  <c r="N125" i="7"/>
  <c r="O107" i="7"/>
  <c r="N126" i="7"/>
  <c r="O108" i="7"/>
  <c r="P204" i="4"/>
  <c r="P192" i="4"/>
  <c r="P15" i="4"/>
  <c r="P112" i="7"/>
  <c r="P28" i="7"/>
  <c r="P27" i="7" s="1"/>
  <c r="Q104" i="6"/>
  <c r="Q19" i="6"/>
  <c r="Q18" i="6" s="1"/>
  <c r="Q106" i="7"/>
  <c r="Q22" i="7"/>
  <c r="Q21" i="7" s="1"/>
  <c r="M187" i="4"/>
  <c r="M185" i="4"/>
  <c r="M109" i="6"/>
  <c r="M25" i="6"/>
  <c r="M24" i="6" s="1"/>
  <c r="M109" i="7"/>
  <c r="M25" i="7"/>
  <c r="M24" i="7" s="1"/>
  <c r="I232" i="4"/>
  <c r="I224" i="4"/>
  <c r="J204" i="4"/>
  <c r="I205" i="4"/>
  <c r="I210" i="4"/>
  <c r="I229" i="4"/>
  <c r="J228" i="4"/>
  <c r="I122" i="6"/>
  <c r="J102" i="6"/>
  <c r="I121" i="6"/>
  <c r="J101" i="6"/>
  <c r="I119" i="7"/>
  <c r="J98" i="7"/>
  <c r="I131" i="7"/>
  <c r="J115" i="7"/>
  <c r="H187" i="4"/>
  <c r="H104" i="6"/>
  <c r="H19" i="6"/>
  <c r="H18" i="6" s="1"/>
  <c r="H104" i="7"/>
  <c r="H19" i="7"/>
  <c r="H18" i="7" s="1"/>
  <c r="H95" i="7"/>
  <c r="H10" i="7"/>
  <c r="H9" i="7" s="1"/>
  <c r="Q204" i="4"/>
  <c r="Q95" i="6"/>
  <c r="Q94" i="6" s="1"/>
  <c r="Q132" i="6" s="1"/>
  <c r="Q236" i="4" s="1"/>
  <c r="Q10" i="6"/>
  <c r="Q9" i="6" s="1"/>
  <c r="M228" i="4"/>
  <c r="M190" i="4"/>
  <c r="M99" i="6"/>
  <c r="M14" i="6"/>
  <c r="M13" i="6" s="1"/>
  <c r="I216" i="4"/>
  <c r="I231" i="4"/>
  <c r="I222" i="4"/>
  <c r="I227" i="4"/>
  <c r="I195" i="4"/>
  <c r="I125" i="6"/>
  <c r="D125" i="6" s="1"/>
  <c r="J107" i="6"/>
  <c r="I129" i="6"/>
  <c r="J113" i="6"/>
  <c r="I123" i="7"/>
  <c r="D123" i="7" s="1"/>
  <c r="J103" i="7"/>
  <c r="I129" i="7"/>
  <c r="J113" i="7"/>
  <c r="H211" i="4"/>
  <c r="H109" i="7"/>
  <c r="H25" i="7"/>
  <c r="H24" i="7" s="1"/>
  <c r="Q99" i="7"/>
  <c r="Q14" i="7"/>
  <c r="Q13" i="7" s="1"/>
  <c r="M211" i="4"/>
  <c r="M104" i="7"/>
  <c r="M19" i="7"/>
  <c r="M18" i="7" s="1"/>
  <c r="I218" i="4"/>
  <c r="I196" i="4"/>
  <c r="J16" i="4"/>
  <c r="I226" i="4"/>
  <c r="I201" i="4"/>
  <c r="I197" i="4"/>
  <c r="I120" i="6"/>
  <c r="J100" i="6"/>
  <c r="I118" i="6"/>
  <c r="J97" i="6"/>
  <c r="I128" i="7"/>
  <c r="D128" i="7" s="1"/>
  <c r="J111" i="7"/>
  <c r="I118" i="7"/>
  <c r="J97" i="7"/>
  <c r="H199" i="4"/>
  <c r="H19" i="4"/>
  <c r="H95" i="6"/>
  <c r="H10" i="6"/>
  <c r="H9" i="6" s="1"/>
  <c r="H106" i="7"/>
  <c r="H22" i="7"/>
  <c r="H21" i="7" s="1"/>
  <c r="G16" i="4"/>
  <c r="G187" i="4"/>
  <c r="G104" i="7"/>
  <c r="G19" i="7"/>
  <c r="G18" i="7" s="1"/>
  <c r="K208" i="4"/>
  <c r="K112" i="6"/>
  <c r="K28" i="6"/>
  <c r="K27" i="6" s="1"/>
  <c r="K95" i="7"/>
  <c r="K94" i="7" s="1"/>
  <c r="K132" i="7" s="1"/>
  <c r="K10" i="7"/>
  <c r="K9" i="7" s="1"/>
  <c r="K8" i="7" s="1"/>
  <c r="D14" i="5" s="1"/>
  <c r="E219" i="4"/>
  <c r="E196" i="4"/>
  <c r="F16" i="4"/>
  <c r="F97" i="6"/>
  <c r="E118" i="6"/>
  <c r="D118" i="6" s="1"/>
  <c r="L228" i="4"/>
  <c r="L199" i="4"/>
  <c r="L19" i="4"/>
  <c r="N223" i="4"/>
  <c r="N224" i="4"/>
  <c r="N225" i="4"/>
  <c r="D127" i="7"/>
  <c r="N127" i="7"/>
  <c r="O110" i="7"/>
  <c r="P185" i="4"/>
  <c r="M199" i="4"/>
  <c r="M19" i="4"/>
  <c r="G185" i="4"/>
  <c r="E213" i="4"/>
  <c r="E120" i="6"/>
  <c r="D120" i="6" s="1"/>
  <c r="F100" i="6"/>
  <c r="N207" i="4"/>
  <c r="D235" i="4"/>
  <c r="O97" i="6"/>
  <c r="N118" i="6"/>
  <c r="P208" i="4"/>
  <c r="P99" i="6"/>
  <c r="P14" i="6"/>
  <c r="P13" i="6" s="1"/>
  <c r="P104" i="7"/>
  <c r="P19" i="7"/>
  <c r="P18" i="7" s="1"/>
  <c r="Q199" i="4"/>
  <c r="Q19" i="4"/>
  <c r="Q228" i="4"/>
  <c r="Q104" i="7"/>
  <c r="Q19" i="7"/>
  <c r="Q18" i="7" s="1"/>
  <c r="Q112" i="7"/>
  <c r="Q28" i="7"/>
  <c r="Q27" i="7" s="1"/>
  <c r="M106" i="6"/>
  <c r="M22" i="6"/>
  <c r="M21" i="6" s="1"/>
  <c r="M95" i="7"/>
  <c r="M94" i="7" s="1"/>
  <c r="M132" i="7" s="1"/>
  <c r="M10" i="7"/>
  <c r="M9" i="7" s="1"/>
  <c r="I213" i="4"/>
  <c r="J199" i="4"/>
  <c r="I200" i="4"/>
  <c r="J19" i="4"/>
  <c r="I189" i="4"/>
  <c r="I233" i="4"/>
  <c r="I221" i="4"/>
  <c r="I117" i="6"/>
  <c r="J96" i="6"/>
  <c r="I119" i="6"/>
  <c r="D119" i="6" s="1"/>
  <c r="J98" i="6"/>
  <c r="I117" i="7"/>
  <c r="D117" i="7" s="1"/>
  <c r="J96" i="7"/>
  <c r="I122" i="7"/>
  <c r="D122" i="7" s="1"/>
  <c r="J102" i="7"/>
  <c r="H112" i="7"/>
  <c r="H28" i="7"/>
  <c r="H27" i="7" s="1"/>
  <c r="E37" i="10" l="1"/>
  <c r="E39" i="10"/>
  <c r="H18" i="4"/>
  <c r="E107" i="6"/>
  <c r="F106" i="6"/>
  <c r="E106" i="6" s="1"/>
  <c r="F22" i="6"/>
  <c r="I96" i="7"/>
  <c r="J95" i="7"/>
  <c r="J10" i="7"/>
  <c r="L18" i="4"/>
  <c r="I111" i="7"/>
  <c r="J26" i="7"/>
  <c r="I26" i="7" s="1"/>
  <c r="H94" i="7"/>
  <c r="H132" i="7" s="1"/>
  <c r="M11" i="4"/>
  <c r="N190" i="4"/>
  <c r="E101" i="6"/>
  <c r="F15" i="6"/>
  <c r="E15" i="6" s="1"/>
  <c r="E211" i="4"/>
  <c r="E192" i="4"/>
  <c r="F14" i="4"/>
  <c r="L8" i="7"/>
  <c r="D15" i="5" s="1"/>
  <c r="E96" i="6"/>
  <c r="F95" i="6"/>
  <c r="F10" i="6"/>
  <c r="E100" i="7"/>
  <c r="F99" i="7"/>
  <c r="E99" i="7" s="1"/>
  <c r="F14" i="7"/>
  <c r="N111" i="7"/>
  <c r="O26" i="7"/>
  <c r="E26" i="11"/>
  <c r="I185" i="4"/>
  <c r="E111" i="6"/>
  <c r="F26" i="6"/>
  <c r="E26" i="6" s="1"/>
  <c r="F109" i="6"/>
  <c r="E109" i="6" s="1"/>
  <c r="E110" i="6"/>
  <c r="F25" i="6"/>
  <c r="E115" i="6"/>
  <c r="F30" i="6"/>
  <c r="E30" i="6" s="1"/>
  <c r="E228" i="4"/>
  <c r="K14" i="4"/>
  <c r="E185" i="4"/>
  <c r="N114" i="7"/>
  <c r="O29" i="7"/>
  <c r="E103" i="7"/>
  <c r="F17" i="7"/>
  <c r="E17" i="7" s="1"/>
  <c r="H8" i="6"/>
  <c r="J106" i="6"/>
  <c r="I106" i="6" s="1"/>
  <c r="I107" i="6"/>
  <c r="J22" i="6"/>
  <c r="I98" i="7"/>
  <c r="J12" i="7"/>
  <c r="I12" i="7" s="1"/>
  <c r="O106" i="7"/>
  <c r="N106" i="7" s="1"/>
  <c r="N107" i="7"/>
  <c r="O22" i="7"/>
  <c r="H11" i="4"/>
  <c r="L94" i="7"/>
  <c r="L132" i="7" s="1"/>
  <c r="E199" i="4"/>
  <c r="F18" i="4"/>
  <c r="N103" i="6"/>
  <c r="O17" i="6"/>
  <c r="I111" i="6"/>
  <c r="J26" i="6"/>
  <c r="I26" i="6" s="1"/>
  <c r="N185" i="4"/>
  <c r="O11" i="4"/>
  <c r="I110" i="6"/>
  <c r="J109" i="6"/>
  <c r="I109" i="6" s="1"/>
  <c r="J25" i="6"/>
  <c r="N108" i="6"/>
  <c r="O23" i="6"/>
  <c r="N199" i="4"/>
  <c r="O18" i="4"/>
  <c r="L14" i="4"/>
  <c r="F104" i="6"/>
  <c r="E104" i="6" s="1"/>
  <c r="E105" i="6"/>
  <c r="F19" i="6"/>
  <c r="I100" i="7"/>
  <c r="J99" i="7"/>
  <c r="I99" i="7" s="1"/>
  <c r="J14" i="7"/>
  <c r="I15" i="4"/>
  <c r="N103" i="7"/>
  <c r="O17" i="7"/>
  <c r="F95" i="7"/>
  <c r="E96" i="7"/>
  <c r="F10" i="7"/>
  <c r="F11" i="4"/>
  <c r="N211" i="4"/>
  <c r="I16" i="4"/>
  <c r="N16" i="4"/>
  <c r="I101" i="7"/>
  <c r="J15" i="7"/>
  <c r="I15" i="7" s="1"/>
  <c r="E20" i="4"/>
  <c r="E17" i="4"/>
  <c r="I98" i="6"/>
  <c r="J12" i="6"/>
  <c r="I12" i="6" s="1"/>
  <c r="M8" i="7"/>
  <c r="D16" i="5" s="1"/>
  <c r="H94" i="6"/>
  <c r="H132" i="6" s="1"/>
  <c r="H236" i="4" s="1"/>
  <c r="I97" i="6"/>
  <c r="J11" i="6"/>
  <c r="I11" i="6" s="1"/>
  <c r="P14" i="4"/>
  <c r="N98" i="6"/>
  <c r="O12" i="6"/>
  <c r="E103" i="6"/>
  <c r="F17" i="6"/>
  <c r="E17" i="6" s="1"/>
  <c r="G8" i="7"/>
  <c r="J104" i="7"/>
  <c r="I104" i="7" s="1"/>
  <c r="I105" i="7"/>
  <c r="J19" i="7"/>
  <c r="I187" i="4"/>
  <c r="E108" i="7"/>
  <c r="F23" i="7"/>
  <c r="E23" i="7" s="1"/>
  <c r="E98" i="6"/>
  <c r="F12" i="6"/>
  <c r="E12" i="6" s="1"/>
  <c r="N98" i="7"/>
  <c r="O12" i="7"/>
  <c r="N96" i="7"/>
  <c r="O95" i="7"/>
  <c r="O10" i="7"/>
  <c r="J11" i="4"/>
  <c r="I192" i="4"/>
  <c r="J14" i="4"/>
  <c r="N20" i="4"/>
  <c r="F112" i="7"/>
  <c r="E113" i="7"/>
  <c r="F28" i="7"/>
  <c r="E187" i="4"/>
  <c r="N187" i="4"/>
  <c r="L11" i="4"/>
  <c r="F99" i="6"/>
  <c r="E99" i="6" s="1"/>
  <c r="E100" i="6"/>
  <c r="F14" i="6"/>
  <c r="M18" i="4"/>
  <c r="J112" i="7"/>
  <c r="I113" i="7"/>
  <c r="J28" i="7"/>
  <c r="Q8" i="6"/>
  <c r="D54" i="5" s="1"/>
  <c r="I101" i="6"/>
  <c r="J15" i="6"/>
  <c r="I15" i="6" s="1"/>
  <c r="G94" i="7"/>
  <c r="G132" i="7" s="1"/>
  <c r="O109" i="6"/>
  <c r="N109" i="6" s="1"/>
  <c r="N110" i="6"/>
  <c r="O25" i="6"/>
  <c r="N102" i="7"/>
  <c r="O16" i="7"/>
  <c r="E208" i="4"/>
  <c r="E190" i="4"/>
  <c r="H14" i="4"/>
  <c r="I108" i="6"/>
  <c r="J23" i="6"/>
  <c r="I23" i="6" s="1"/>
  <c r="I190" i="4"/>
  <c r="M14" i="4"/>
  <c r="Q14" i="4"/>
  <c r="N101" i="7"/>
  <c r="O15" i="7"/>
  <c r="E110" i="7"/>
  <c r="F109" i="7"/>
  <c r="E109" i="7" s="1"/>
  <c r="F25" i="7"/>
  <c r="I103" i="6"/>
  <c r="J17" i="6"/>
  <c r="I17" i="6" s="1"/>
  <c r="M8" i="6"/>
  <c r="D39" i="5" s="1"/>
  <c r="N17" i="4"/>
  <c r="E204" i="4"/>
  <c r="L8" i="6"/>
  <c r="D38" i="5" s="1"/>
  <c r="E102" i="6"/>
  <c r="F16" i="6"/>
  <c r="E16" i="6" s="1"/>
  <c r="N101" i="6"/>
  <c r="O15" i="6"/>
  <c r="N208" i="4"/>
  <c r="J95" i="6"/>
  <c r="I96" i="6"/>
  <c r="J10" i="6"/>
  <c r="P11" i="4"/>
  <c r="J99" i="6"/>
  <c r="I99" i="6" s="1"/>
  <c r="I100" i="6"/>
  <c r="J14" i="6"/>
  <c r="Q18" i="12"/>
  <c r="Q198" i="4"/>
  <c r="Q13" i="12"/>
  <c r="Q17" i="12"/>
  <c r="Q19" i="12"/>
  <c r="Q25" i="12"/>
  <c r="Q28" i="12"/>
  <c r="Q32" i="12"/>
  <c r="Q14" i="12"/>
  <c r="Q31" i="12"/>
  <c r="N114" i="6"/>
  <c r="O29" i="6"/>
  <c r="E105" i="7"/>
  <c r="F104" i="7"/>
  <c r="E104" i="7" s="1"/>
  <c r="F19" i="7"/>
  <c r="J106" i="7"/>
  <c r="I106" i="7" s="1"/>
  <c r="I107" i="7"/>
  <c r="J22" i="7"/>
  <c r="I211" i="4"/>
  <c r="G18" i="4"/>
  <c r="I208" i="4"/>
  <c r="E114" i="6"/>
  <c r="F29" i="6"/>
  <c r="E29" i="6" s="1"/>
  <c r="P18" i="4"/>
  <c r="N111" i="6"/>
  <c r="O26" i="6"/>
  <c r="K8" i="6"/>
  <c r="D37" i="5" s="1"/>
  <c r="O104" i="6"/>
  <c r="N104" i="6" s="1"/>
  <c r="N105" i="6"/>
  <c r="O19" i="6"/>
  <c r="G14" i="4"/>
  <c r="M94" i="6"/>
  <c r="M132" i="6" s="1"/>
  <c r="M236" i="4" s="1"/>
  <c r="O99" i="6"/>
  <c r="N99" i="6" s="1"/>
  <c r="N100" i="6"/>
  <c r="O14" i="6"/>
  <c r="E101" i="7"/>
  <c r="F15" i="7"/>
  <c r="E15" i="7" s="1"/>
  <c r="N100" i="7"/>
  <c r="O99" i="7"/>
  <c r="N99" i="7" s="1"/>
  <c r="O14" i="7"/>
  <c r="L94" i="6"/>
  <c r="L132" i="6" s="1"/>
  <c r="L236" i="4" s="1"/>
  <c r="N113" i="7"/>
  <c r="O112" i="7"/>
  <c r="N112" i="7" s="1"/>
  <c r="O28" i="7"/>
  <c r="E98" i="7"/>
  <c r="F12" i="7"/>
  <c r="E12" i="7" s="1"/>
  <c r="G13" i="12"/>
  <c r="G17" i="12"/>
  <c r="G31" i="12"/>
  <c r="G25" i="12"/>
  <c r="G19" i="12"/>
  <c r="G28" i="12"/>
  <c r="G198" i="4"/>
  <c r="G14" i="12"/>
  <c r="G32" i="12"/>
  <c r="G18" i="12"/>
  <c r="N97" i="7"/>
  <c r="O11" i="7"/>
  <c r="E114" i="7"/>
  <c r="F29" i="7"/>
  <c r="E29" i="7" s="1"/>
  <c r="K32" i="12"/>
  <c r="K19" i="12"/>
  <c r="K14" i="12"/>
  <c r="K17" i="12"/>
  <c r="K198" i="4"/>
  <c r="K13" i="12"/>
  <c r="K18" i="12"/>
  <c r="K25" i="12"/>
  <c r="K28" i="12"/>
  <c r="K31" i="12"/>
  <c r="I114" i="7"/>
  <c r="J29" i="7"/>
  <c r="I29" i="7" s="1"/>
  <c r="I105" i="6"/>
  <c r="J104" i="6"/>
  <c r="I104" i="6" s="1"/>
  <c r="J19" i="6"/>
  <c r="Q8" i="7"/>
  <c r="D31" i="5" s="1"/>
  <c r="Q18" i="4"/>
  <c r="E97" i="6"/>
  <c r="F11" i="6"/>
  <c r="E11" i="6" s="1"/>
  <c r="I103" i="7"/>
  <c r="J17" i="7"/>
  <c r="I17" i="7" s="1"/>
  <c r="I102" i="7"/>
  <c r="J16" i="7"/>
  <c r="I16" i="7" s="1"/>
  <c r="I199" i="4"/>
  <c r="J18" i="4"/>
  <c r="N97" i="6"/>
  <c r="O11" i="6"/>
  <c r="O109" i="7"/>
  <c r="N109" i="7" s="1"/>
  <c r="N110" i="7"/>
  <c r="O25" i="7"/>
  <c r="I97" i="7"/>
  <c r="J11" i="7"/>
  <c r="I11" i="7" s="1"/>
  <c r="I204" i="4"/>
  <c r="N108" i="7"/>
  <c r="O23" i="7"/>
  <c r="N228" i="4"/>
  <c r="E115" i="7"/>
  <c r="F30" i="7"/>
  <c r="E30" i="7" s="1"/>
  <c r="E15" i="4"/>
  <c r="K18" i="4"/>
  <c r="I114" i="6"/>
  <c r="J29" i="6"/>
  <c r="I29" i="6" s="1"/>
  <c r="E97" i="7"/>
  <c r="F11" i="7"/>
  <c r="E11" i="7" s="1"/>
  <c r="F106" i="7"/>
  <c r="E106" i="7" s="1"/>
  <c r="E107" i="7"/>
  <c r="F22" i="7"/>
  <c r="N96" i="6"/>
  <c r="O95" i="6"/>
  <c r="O10" i="6"/>
  <c r="P8" i="6"/>
  <c r="D53" i="5" s="1"/>
  <c r="N115" i="6"/>
  <c r="O30" i="6"/>
  <c r="N204" i="4"/>
  <c r="P94" i="7"/>
  <c r="P132" i="7" s="1"/>
  <c r="N105" i="7"/>
  <c r="O104" i="7"/>
  <c r="N104" i="7" s="1"/>
  <c r="O19" i="7"/>
  <c r="Q94" i="7"/>
  <c r="Q132" i="7" s="1"/>
  <c r="Q184" i="4"/>
  <c r="Q11" i="4"/>
  <c r="N15" i="4"/>
  <c r="E108" i="6"/>
  <c r="F23" i="6"/>
  <c r="E23" i="6" s="1"/>
  <c r="E113" i="6"/>
  <c r="E112" i="6" s="1"/>
  <c r="F112" i="6"/>
  <c r="F28" i="6"/>
  <c r="I19" i="4"/>
  <c r="I102" i="6"/>
  <c r="J16" i="6"/>
  <c r="I16" i="6" s="1"/>
  <c r="G184" i="4"/>
  <c r="G11" i="4"/>
  <c r="E16" i="4"/>
  <c r="I113" i="6"/>
  <c r="J112" i="6"/>
  <c r="J28" i="6"/>
  <c r="H8" i="7"/>
  <c r="I115" i="7"/>
  <c r="J30" i="7"/>
  <c r="I30" i="7" s="1"/>
  <c r="I228" i="4"/>
  <c r="N107" i="6"/>
  <c r="O106" i="6"/>
  <c r="N106" i="6" s="1"/>
  <c r="O22" i="6"/>
  <c r="E19" i="4"/>
  <c r="I115" i="6"/>
  <c r="J30" i="6"/>
  <c r="I30" i="6" s="1"/>
  <c r="P94" i="6"/>
  <c r="P132" i="6" s="1"/>
  <c r="P236" i="4" s="1"/>
  <c r="K184" i="4"/>
  <c r="K11" i="4"/>
  <c r="E111" i="7"/>
  <c r="F26" i="7"/>
  <c r="E26" i="7" s="1"/>
  <c r="J109" i="7"/>
  <c r="I109" i="7" s="1"/>
  <c r="I110" i="7"/>
  <c r="J25" i="7"/>
  <c r="I20" i="4"/>
  <c r="I17" i="4"/>
  <c r="N19" i="4"/>
  <c r="I108" i="7"/>
  <c r="J23" i="7"/>
  <c r="I23" i="7" s="1"/>
  <c r="N102" i="6"/>
  <c r="O16" i="6"/>
  <c r="N192" i="4"/>
  <c r="O14" i="4"/>
  <c r="N115" i="7"/>
  <c r="O30" i="7"/>
  <c r="E102" i="7"/>
  <c r="F16" i="7"/>
  <c r="E16" i="7" s="1"/>
  <c r="O112" i="6"/>
  <c r="N112" i="6" s="1"/>
  <c r="N113" i="6"/>
  <c r="O28" i="6"/>
  <c r="K80" i="12" l="1"/>
  <c r="K12" i="12"/>
  <c r="K11" i="12" s="1"/>
  <c r="F27" i="6"/>
  <c r="E27" i="6" s="1"/>
  <c r="E28" i="6"/>
  <c r="Q25" i="4"/>
  <c r="Q21" i="4"/>
  <c r="K84" i="12"/>
  <c r="K16" i="12"/>
  <c r="K15" i="12" s="1"/>
  <c r="G89" i="12"/>
  <c r="G21" i="12"/>
  <c r="G20" i="12" s="1"/>
  <c r="Q89" i="12"/>
  <c r="Q21" i="12"/>
  <c r="Q20" i="12" s="1"/>
  <c r="J9" i="6"/>
  <c r="I10" i="6"/>
  <c r="N95" i="7"/>
  <c r="O94" i="7"/>
  <c r="N12" i="6"/>
  <c r="D12" i="6"/>
  <c r="F9" i="7"/>
  <c r="E10" i="7"/>
  <c r="E18" i="4"/>
  <c r="I11" i="4"/>
  <c r="I19" i="6"/>
  <c r="J18" i="6"/>
  <c r="I18" i="6" s="1"/>
  <c r="G80" i="12"/>
  <c r="G12" i="12"/>
  <c r="G11" i="12" s="1"/>
  <c r="N19" i="6"/>
  <c r="O18" i="6"/>
  <c r="I22" i="7"/>
  <c r="J21" i="7"/>
  <c r="I21" i="7" s="1"/>
  <c r="Q84" i="12"/>
  <c r="Q16" i="12"/>
  <c r="Q15" i="12" s="1"/>
  <c r="E25" i="7"/>
  <c r="F24" i="7"/>
  <c r="E24" i="7" s="1"/>
  <c r="N29" i="7"/>
  <c r="D29" i="7"/>
  <c r="E10" i="6"/>
  <c r="F9" i="6"/>
  <c r="E22" i="6"/>
  <c r="F21" i="6"/>
  <c r="E21" i="6" s="1"/>
  <c r="K91" i="12"/>
  <c r="K24" i="12"/>
  <c r="K23" i="12" s="1"/>
  <c r="J13" i="6"/>
  <c r="I13" i="6" s="1"/>
  <c r="I14" i="6"/>
  <c r="I95" i="6"/>
  <c r="J94" i="6"/>
  <c r="J132" i="6" s="1"/>
  <c r="F13" i="6"/>
  <c r="E13" i="6" s="1"/>
  <c r="E14" i="6"/>
  <c r="I14" i="4"/>
  <c r="D12" i="7"/>
  <c r="N12" i="7"/>
  <c r="I19" i="7"/>
  <c r="J18" i="7"/>
  <c r="I18" i="7" s="1"/>
  <c r="F94" i="7"/>
  <c r="F132" i="7" s="1"/>
  <c r="E132" i="7" s="1"/>
  <c r="E95" i="7"/>
  <c r="F18" i="6"/>
  <c r="E18" i="6" s="1"/>
  <c r="E19" i="6"/>
  <c r="D19" i="6" s="1"/>
  <c r="N23" i="6"/>
  <c r="D23" i="6"/>
  <c r="E40" i="11"/>
  <c r="F94" i="6"/>
  <c r="F132" i="6" s="1"/>
  <c r="E95" i="6"/>
  <c r="E94" i="6" s="1"/>
  <c r="K25" i="4"/>
  <c r="K21" i="4"/>
  <c r="O94" i="6"/>
  <c r="N95" i="6"/>
  <c r="J24" i="7"/>
  <c r="I24" i="7" s="1"/>
  <c r="I25" i="7"/>
  <c r="P19" i="12"/>
  <c r="P17" i="12"/>
  <c r="P14" i="12"/>
  <c r="P198" i="4"/>
  <c r="P18" i="12"/>
  <c r="P32" i="12"/>
  <c r="P25" i="12"/>
  <c r="P13" i="12"/>
  <c r="P28" i="12"/>
  <c r="P31" i="12"/>
  <c r="E22" i="7"/>
  <c r="F21" i="7"/>
  <c r="E21" i="7" s="1"/>
  <c r="N11" i="6"/>
  <c r="D11" i="6"/>
  <c r="D30" i="7"/>
  <c r="N30" i="7"/>
  <c r="N30" i="6"/>
  <c r="D30" i="6"/>
  <c r="O27" i="7"/>
  <c r="N28" i="7"/>
  <c r="N14" i="4"/>
  <c r="G25" i="4"/>
  <c r="G21" i="4"/>
  <c r="N19" i="7"/>
  <c r="O18" i="7"/>
  <c r="I18" i="4"/>
  <c r="G84" i="12"/>
  <c r="G16" i="12"/>
  <c r="G15" i="12" s="1"/>
  <c r="D14" i="6"/>
  <c r="O13" i="6"/>
  <c r="N14" i="6"/>
  <c r="Q97" i="12"/>
  <c r="Q30" i="12"/>
  <c r="Q29" i="12" s="1"/>
  <c r="D17" i="7"/>
  <c r="N17" i="7"/>
  <c r="J21" i="6"/>
  <c r="I21" i="6" s="1"/>
  <c r="I22" i="6"/>
  <c r="E25" i="6"/>
  <c r="F24" i="6"/>
  <c r="E24" i="6" s="1"/>
  <c r="K89" i="12"/>
  <c r="K21" i="12"/>
  <c r="K20" i="12" s="1"/>
  <c r="G94" i="12"/>
  <c r="G27" i="12"/>
  <c r="G26" i="12" s="1"/>
  <c r="D28" i="6"/>
  <c r="O27" i="6"/>
  <c r="N28" i="6"/>
  <c r="D22" i="6"/>
  <c r="N22" i="6"/>
  <c r="O21" i="6"/>
  <c r="J27" i="6"/>
  <c r="I27" i="6" s="1"/>
  <c r="I28" i="6"/>
  <c r="D10" i="6"/>
  <c r="N10" i="6"/>
  <c r="O9" i="6"/>
  <c r="D25" i="7"/>
  <c r="O24" i="7"/>
  <c r="N25" i="7"/>
  <c r="K94" i="12"/>
  <c r="K27" i="12"/>
  <c r="K26" i="12" s="1"/>
  <c r="F18" i="7"/>
  <c r="E18" i="7" s="1"/>
  <c r="E19" i="7"/>
  <c r="D19" i="7" s="1"/>
  <c r="Q94" i="12"/>
  <c r="Q27" i="12"/>
  <c r="Q26" i="12" s="1"/>
  <c r="D15" i="7"/>
  <c r="N15" i="7"/>
  <c r="N16" i="7"/>
  <c r="D16" i="7"/>
  <c r="E28" i="7"/>
  <c r="F27" i="7"/>
  <c r="E27" i="7" s="1"/>
  <c r="I25" i="6"/>
  <c r="J24" i="6"/>
  <c r="I24" i="6" s="1"/>
  <c r="E11" i="4"/>
  <c r="N26" i="7"/>
  <c r="D26" i="7"/>
  <c r="L19" i="12"/>
  <c r="L198" i="4"/>
  <c r="L17" i="12"/>
  <c r="L28" i="12"/>
  <c r="L32" i="12"/>
  <c r="L18" i="12"/>
  <c r="L13" i="12"/>
  <c r="L25" i="12"/>
  <c r="L14" i="12"/>
  <c r="L31" i="12"/>
  <c r="D26" i="6"/>
  <c r="N26" i="6"/>
  <c r="N15" i="6"/>
  <c r="D15" i="6"/>
  <c r="I28" i="7"/>
  <c r="D28" i="7" s="1"/>
  <c r="J27" i="7"/>
  <c r="I27" i="7" s="1"/>
  <c r="E112" i="7"/>
  <c r="N17" i="6"/>
  <c r="D17" i="6"/>
  <c r="N11" i="7"/>
  <c r="D11" i="7"/>
  <c r="G91" i="12"/>
  <c r="G24" i="12"/>
  <c r="G23" i="12" s="1"/>
  <c r="N16" i="6"/>
  <c r="D16" i="6"/>
  <c r="I112" i="6"/>
  <c r="N23" i="7"/>
  <c r="D23" i="7"/>
  <c r="K97" i="12"/>
  <c r="K30" i="12"/>
  <c r="K29" i="12" s="1"/>
  <c r="G97" i="12"/>
  <c r="G30" i="12"/>
  <c r="G29" i="12" s="1"/>
  <c r="N14" i="7"/>
  <c r="O13" i="7"/>
  <c r="M14" i="12"/>
  <c r="M18" i="12"/>
  <c r="M198" i="4"/>
  <c r="M19" i="12"/>
  <c r="M28" i="12"/>
  <c r="M31" i="12"/>
  <c r="M32" i="12"/>
  <c r="M13" i="12"/>
  <c r="M25" i="12"/>
  <c r="M17" i="12"/>
  <c r="Q80" i="12"/>
  <c r="Q12" i="12"/>
  <c r="Q11" i="12" s="1"/>
  <c r="N25" i="6"/>
  <c r="D25" i="6"/>
  <c r="O24" i="6"/>
  <c r="I112" i="7"/>
  <c r="H198" i="4"/>
  <c r="H28" i="12"/>
  <c r="H31" i="12"/>
  <c r="H17" i="12"/>
  <c r="H19" i="12"/>
  <c r="H18" i="12"/>
  <c r="H14" i="12"/>
  <c r="H25" i="12"/>
  <c r="H32" i="12"/>
  <c r="H13" i="12"/>
  <c r="N22" i="7"/>
  <c r="D22" i="7"/>
  <c r="O21" i="7"/>
  <c r="E14" i="7"/>
  <c r="D14" i="7" s="1"/>
  <c r="F13" i="7"/>
  <c r="E13" i="7" s="1"/>
  <c r="E14" i="4"/>
  <c r="J9" i="7"/>
  <c r="I10" i="7"/>
  <c r="N29" i="6"/>
  <c r="D29" i="6"/>
  <c r="Q91" i="12"/>
  <c r="Q24" i="12"/>
  <c r="Q23" i="12" s="1"/>
  <c r="N10" i="7"/>
  <c r="D10" i="7"/>
  <c r="O9" i="7"/>
  <c r="I14" i="7"/>
  <c r="J13" i="7"/>
  <c r="I13" i="7" s="1"/>
  <c r="N18" i="4"/>
  <c r="N11" i="4"/>
  <c r="J94" i="7"/>
  <c r="J132" i="7" s="1"/>
  <c r="I132" i="7" s="1"/>
  <c r="I95" i="7"/>
  <c r="D24" i="6" l="1"/>
  <c r="N24" i="6"/>
  <c r="D13" i="7"/>
  <c r="N13" i="7"/>
  <c r="L89" i="12"/>
  <c r="L21" i="12"/>
  <c r="L20" i="12" s="1"/>
  <c r="L80" i="12"/>
  <c r="L12" i="12"/>
  <c r="L11" i="12" s="1"/>
  <c r="N9" i="6"/>
  <c r="O8" i="6"/>
  <c r="N13" i="6"/>
  <c r="D13" i="6"/>
  <c r="N18" i="7"/>
  <c r="D18" i="7"/>
  <c r="D43" i="3"/>
  <c r="D18" i="6"/>
  <c r="N18" i="6"/>
  <c r="L97" i="12"/>
  <c r="L30" i="12"/>
  <c r="L29" i="12" s="1"/>
  <c r="N27" i="6"/>
  <c r="D27" i="6"/>
  <c r="P80" i="12"/>
  <c r="P12" i="12"/>
  <c r="P11" i="12" s="1"/>
  <c r="K22" i="4"/>
  <c r="D49" i="3"/>
  <c r="M94" i="12"/>
  <c r="M27" i="12"/>
  <c r="M26" i="12" s="1"/>
  <c r="N27" i="7"/>
  <c r="D27" i="7"/>
  <c r="P84" i="12"/>
  <c r="P16" i="12"/>
  <c r="P15" i="12" s="1"/>
  <c r="G10" i="12"/>
  <c r="I9" i="6"/>
  <c r="I8" i="6" s="1"/>
  <c r="D35" i="5" s="1"/>
  <c r="J8" i="6"/>
  <c r="D36" i="5" s="1"/>
  <c r="Q22" i="4"/>
  <c r="H84" i="12"/>
  <c r="H16" i="12"/>
  <c r="H15" i="12" s="1"/>
  <c r="H80" i="12"/>
  <c r="H12" i="12"/>
  <c r="H11" i="12" s="1"/>
  <c r="D21" i="7"/>
  <c r="N21" i="7"/>
  <c r="M97" i="12"/>
  <c r="M30" i="12"/>
  <c r="M29" i="12" s="1"/>
  <c r="M184" i="4"/>
  <c r="P184" i="4"/>
  <c r="E94" i="7"/>
  <c r="G79" i="12"/>
  <c r="H184" i="4"/>
  <c r="E56" i="11"/>
  <c r="G22" i="4"/>
  <c r="P97" i="12"/>
  <c r="P30" i="12"/>
  <c r="P29" i="12" s="1"/>
  <c r="E132" i="6"/>
  <c r="F236" i="4"/>
  <c r="E9" i="7"/>
  <c r="E8" i="7" s="1"/>
  <c r="D11" i="5" s="1"/>
  <c r="F8" i="7"/>
  <c r="H91" i="12"/>
  <c r="H24" i="12"/>
  <c r="H23" i="12" s="1"/>
  <c r="I94" i="7"/>
  <c r="M89" i="12"/>
  <c r="M21" i="12"/>
  <c r="M20" i="12" s="1"/>
  <c r="H97" i="12"/>
  <c r="H30" i="12"/>
  <c r="H29" i="12" s="1"/>
  <c r="Q10" i="12"/>
  <c r="M84" i="12"/>
  <c r="M16" i="12"/>
  <c r="M15" i="12" s="1"/>
  <c r="M80" i="12"/>
  <c r="M79" i="12" s="1"/>
  <c r="M12" i="12"/>
  <c r="M11" i="12" s="1"/>
  <c r="L184" i="4"/>
  <c r="N21" i="6"/>
  <c r="D21" i="6"/>
  <c r="P89" i="12"/>
  <c r="P21" i="12"/>
  <c r="P20" i="12" s="1"/>
  <c r="I132" i="6"/>
  <c r="J236" i="4"/>
  <c r="F8" i="6"/>
  <c r="E9" i="6"/>
  <c r="E8" i="6" s="1"/>
  <c r="D34" i="5" s="1"/>
  <c r="N9" i="7"/>
  <c r="O8" i="7"/>
  <c r="J8" i="7"/>
  <c r="D13" i="5" s="1"/>
  <c r="I9" i="7"/>
  <c r="I8" i="7" s="1"/>
  <c r="D12" i="5" s="1"/>
  <c r="H89" i="12"/>
  <c r="H21" i="12"/>
  <c r="H20" i="12" s="1"/>
  <c r="H94" i="12"/>
  <c r="H27" i="12"/>
  <c r="H26" i="12" s="1"/>
  <c r="Q79" i="12"/>
  <c r="L91" i="12"/>
  <c r="L24" i="12"/>
  <c r="L23" i="12" s="1"/>
  <c r="N24" i="7"/>
  <c r="D24" i="7"/>
  <c r="P94" i="12"/>
  <c r="P27" i="12"/>
  <c r="P26" i="12" s="1"/>
  <c r="I94" i="6"/>
  <c r="K10" i="12"/>
  <c r="M91" i="12"/>
  <c r="M24" i="12"/>
  <c r="M23" i="12" s="1"/>
  <c r="L94" i="12"/>
  <c r="L27" i="12"/>
  <c r="L26" i="12" s="1"/>
  <c r="L84" i="12"/>
  <c r="L16" i="12"/>
  <c r="L15" i="12" s="1"/>
  <c r="P91" i="12"/>
  <c r="P24" i="12"/>
  <c r="P23" i="12" s="1"/>
  <c r="O132" i="6"/>
  <c r="N94" i="6"/>
  <c r="O132" i="7"/>
  <c r="N94" i="7"/>
  <c r="K79" i="12"/>
  <c r="D33" i="5" l="1"/>
  <c r="L25" i="4"/>
  <c r="L21" i="4"/>
  <c r="E236" i="4"/>
  <c r="F198" i="4"/>
  <c r="H25" i="4"/>
  <c r="H21" i="4"/>
  <c r="P79" i="12"/>
  <c r="L10" i="12"/>
  <c r="L79" i="12"/>
  <c r="I236" i="4"/>
  <c r="J198" i="4"/>
  <c r="M10" i="12"/>
  <c r="N132" i="7"/>
  <c r="D132" i="7"/>
  <c r="P25" i="4"/>
  <c r="P21" i="4"/>
  <c r="H10" i="12"/>
  <c r="D82" i="3"/>
  <c r="D132" i="6"/>
  <c r="N132" i="6"/>
  <c r="O236" i="4"/>
  <c r="N8" i="7"/>
  <c r="D29" i="5"/>
  <c r="H79" i="12"/>
  <c r="D52" i="5"/>
  <c r="N8" i="6"/>
  <c r="M25" i="4"/>
  <c r="M21" i="4"/>
  <c r="D9" i="7"/>
  <c r="D8" i="7" s="1"/>
  <c r="D10" i="5"/>
  <c r="E55" i="11"/>
  <c r="P10" i="12"/>
  <c r="D9" i="6"/>
  <c r="D8" i="6" s="1"/>
  <c r="E86" i="12" l="1"/>
  <c r="F17" i="12"/>
  <c r="E17" i="12" s="1"/>
  <c r="F80" i="12"/>
  <c r="E81" i="12"/>
  <c r="F12" i="12"/>
  <c r="I81" i="12"/>
  <c r="J80" i="12"/>
  <c r="J12" i="12"/>
  <c r="D27" i="5"/>
  <c r="I92" i="12"/>
  <c r="J91" i="12"/>
  <c r="I91" i="12" s="1"/>
  <c r="J24" i="12"/>
  <c r="F97" i="12"/>
  <c r="E97" i="12" s="1"/>
  <c r="E98" i="12"/>
  <c r="F30" i="12"/>
  <c r="F89" i="12"/>
  <c r="E89" i="12" s="1"/>
  <c r="E90" i="12"/>
  <c r="F21" i="12"/>
  <c r="E85" i="12"/>
  <c r="F84" i="12"/>
  <c r="E84" i="12" s="1"/>
  <c r="F16" i="12"/>
  <c r="I88" i="12"/>
  <c r="J19" i="12"/>
  <c r="I19" i="12" s="1"/>
  <c r="I83" i="12"/>
  <c r="J14" i="12"/>
  <c r="I14" i="12" s="1"/>
  <c r="D28" i="5"/>
  <c r="D48" i="3"/>
  <c r="I87" i="12"/>
  <c r="J18" i="12"/>
  <c r="I18" i="12" s="1"/>
  <c r="F91" i="12"/>
  <c r="E91" i="12" s="1"/>
  <c r="E92" i="12"/>
  <c r="F24" i="12"/>
  <c r="E96" i="12"/>
  <c r="F28" i="12"/>
  <c r="E28" i="12" s="1"/>
  <c r="D44" i="3"/>
  <c r="I85" i="12"/>
  <c r="J84" i="12"/>
  <c r="I84" i="12" s="1"/>
  <c r="J16" i="12"/>
  <c r="J94" i="12"/>
  <c r="I94" i="12" s="1"/>
  <c r="I95" i="12"/>
  <c r="J27" i="12"/>
  <c r="P22" i="4"/>
  <c r="J89" i="12"/>
  <c r="I89" i="12" s="1"/>
  <c r="I90" i="12"/>
  <c r="J21" i="12"/>
  <c r="E99" i="12"/>
  <c r="F31" i="12"/>
  <c r="E31" i="12" s="1"/>
  <c r="E95" i="12"/>
  <c r="F94" i="12"/>
  <c r="E94" i="12" s="1"/>
  <c r="F27" i="12"/>
  <c r="L22" i="4"/>
  <c r="I82" i="12"/>
  <c r="J13" i="12"/>
  <c r="I13" i="12" s="1"/>
  <c r="I98" i="12"/>
  <c r="J97" i="12"/>
  <c r="I97" i="12" s="1"/>
  <c r="J30" i="12"/>
  <c r="D45" i="3"/>
  <c r="O198" i="4"/>
  <c r="D236" i="4"/>
  <c r="N236" i="4"/>
  <c r="I99" i="12"/>
  <c r="J31" i="12"/>
  <c r="I31" i="12" s="1"/>
  <c r="I198" i="4"/>
  <c r="J184" i="4"/>
  <c r="E82" i="12"/>
  <c r="F13" i="12"/>
  <c r="E13" i="12" s="1"/>
  <c r="E88" i="12"/>
  <c r="F19" i="12"/>
  <c r="E19" i="12" s="1"/>
  <c r="I86" i="12"/>
  <c r="J17" i="12"/>
  <c r="I17" i="12" s="1"/>
  <c r="E93" i="12"/>
  <c r="F25" i="12"/>
  <c r="E25" i="12" s="1"/>
  <c r="E83" i="12"/>
  <c r="F14" i="12"/>
  <c r="E14" i="12" s="1"/>
  <c r="E87" i="12"/>
  <c r="F18" i="12"/>
  <c r="E18" i="12" s="1"/>
  <c r="E198" i="4"/>
  <c r="F184" i="4"/>
  <c r="D51" i="5"/>
  <c r="M22" i="4"/>
  <c r="I93" i="12"/>
  <c r="J25" i="12"/>
  <c r="I25" i="12" s="1"/>
  <c r="I100" i="12"/>
  <c r="J32" i="12"/>
  <c r="I32" i="12" s="1"/>
  <c r="I96" i="12"/>
  <c r="J28" i="12"/>
  <c r="I28" i="12" s="1"/>
  <c r="H22" i="4"/>
  <c r="E100" i="12"/>
  <c r="F32" i="12"/>
  <c r="E32" i="12" s="1"/>
  <c r="D88" i="12" l="1"/>
  <c r="D14" i="12"/>
  <c r="D13" i="12"/>
  <c r="N100" i="12"/>
  <c r="D100" i="12" s="1"/>
  <c r="O32" i="12"/>
  <c r="N32" i="12" s="1"/>
  <c r="N85" i="12"/>
  <c r="D85" i="12" s="1"/>
  <c r="O84" i="12"/>
  <c r="N84" i="12" s="1"/>
  <c r="O16" i="12"/>
  <c r="F26" i="12"/>
  <c r="E26" i="12" s="1"/>
  <c r="E27" i="12"/>
  <c r="D98" i="12"/>
  <c r="I80" i="12"/>
  <c r="I79" i="12" s="1"/>
  <c r="J79" i="12"/>
  <c r="N96" i="12"/>
  <c r="O28" i="12"/>
  <c r="N28" i="12" s="1"/>
  <c r="F25" i="4"/>
  <c r="F21" i="4"/>
  <c r="D82" i="12"/>
  <c r="N88" i="12"/>
  <c r="O19" i="12"/>
  <c r="N19" i="12" s="1"/>
  <c r="J29" i="12"/>
  <c r="I29" i="12" s="1"/>
  <c r="I30" i="12"/>
  <c r="D94" i="12"/>
  <c r="F15" i="12"/>
  <c r="E15" i="12" s="1"/>
  <c r="E16" i="12"/>
  <c r="D97" i="12"/>
  <c r="O80" i="12"/>
  <c r="N81" i="12"/>
  <c r="O12" i="12"/>
  <c r="E184" i="4"/>
  <c r="J25" i="4"/>
  <c r="J21" i="4"/>
  <c r="N95" i="12"/>
  <c r="O94" i="12"/>
  <c r="N94" i="12" s="1"/>
  <c r="O27" i="12"/>
  <c r="D95" i="12"/>
  <c r="J26" i="12"/>
  <c r="I26" i="12" s="1"/>
  <c r="I27" i="12"/>
  <c r="D28" i="12"/>
  <c r="D81" i="3"/>
  <c r="D84" i="12"/>
  <c r="I24" i="12"/>
  <c r="J23" i="12"/>
  <c r="I23" i="12" s="1"/>
  <c r="F11" i="12"/>
  <c r="E12" i="12"/>
  <c r="N86" i="12"/>
  <c r="D86" i="12" s="1"/>
  <c r="O17" i="12"/>
  <c r="N17" i="12" s="1"/>
  <c r="D78" i="3"/>
  <c r="E30" i="12"/>
  <c r="F29" i="12"/>
  <c r="E29" i="12" s="1"/>
  <c r="I12" i="12"/>
  <c r="J11" i="12"/>
  <c r="D32" i="12"/>
  <c r="I184" i="4"/>
  <c r="D18" i="12"/>
  <c r="D87" i="12"/>
  <c r="D50" i="5"/>
  <c r="D19" i="12"/>
  <c r="N92" i="12"/>
  <c r="O91" i="12"/>
  <c r="N91" i="12" s="1"/>
  <c r="O24" i="12"/>
  <c r="N198" i="4"/>
  <c r="O184" i="4"/>
  <c r="D31" i="12"/>
  <c r="D96" i="12"/>
  <c r="D81" i="12"/>
  <c r="N99" i="12"/>
  <c r="D99" i="12" s="1"/>
  <c r="O31" i="12"/>
  <c r="N31" i="12" s="1"/>
  <c r="O97" i="12"/>
  <c r="N97" i="12" s="1"/>
  <c r="N98" i="12"/>
  <c r="O30" i="12"/>
  <c r="N83" i="12"/>
  <c r="D83" i="12" s="1"/>
  <c r="O14" i="12"/>
  <c r="N14" i="12" s="1"/>
  <c r="F23" i="12"/>
  <c r="E23" i="12" s="1"/>
  <c r="E24" i="12"/>
  <c r="F20" i="12"/>
  <c r="E20" i="12" s="1"/>
  <c r="E21" i="12"/>
  <c r="F79" i="12"/>
  <c r="E80" i="12"/>
  <c r="N82" i="12"/>
  <c r="O13" i="12"/>
  <c r="N13" i="12" s="1"/>
  <c r="N87" i="12"/>
  <c r="O18" i="12"/>
  <c r="N18" i="12" s="1"/>
  <c r="J20" i="12"/>
  <c r="I20" i="12" s="1"/>
  <c r="I21" i="12"/>
  <c r="I16" i="12"/>
  <c r="J15" i="12"/>
  <c r="I15" i="12" s="1"/>
  <c r="D92" i="12"/>
  <c r="D17" i="5"/>
  <c r="D17" i="12"/>
  <c r="N93" i="12"/>
  <c r="D93" i="12" s="1"/>
  <c r="O25" i="12"/>
  <c r="N25" i="12" s="1"/>
  <c r="D25" i="12" s="1"/>
  <c r="N90" i="12"/>
  <c r="D90" i="12" s="1"/>
  <c r="D89" i="12" s="1"/>
  <c r="O89" i="12"/>
  <c r="N89" i="12" s="1"/>
  <c r="O21" i="12"/>
  <c r="D91" i="12"/>
  <c r="D40" i="5" l="1"/>
  <c r="N184" i="4"/>
  <c r="O25" i="4"/>
  <c r="O21" i="4"/>
  <c r="D20" i="12"/>
  <c r="D29" i="12"/>
  <c r="E21" i="4"/>
  <c r="E25" i="4"/>
  <c r="F22" i="4"/>
  <c r="D24" i="12"/>
  <c r="N27" i="12"/>
  <c r="D27" i="12" s="1"/>
  <c r="O26" i="12"/>
  <c r="N26" i="12" s="1"/>
  <c r="D26" i="12" s="1"/>
  <c r="D23" i="12"/>
  <c r="O23" i="12"/>
  <c r="N23" i="12" s="1"/>
  <c r="N24" i="12"/>
  <c r="I21" i="4"/>
  <c r="D92" i="3"/>
  <c r="O11" i="12"/>
  <c r="N12" i="12"/>
  <c r="D12" i="12" s="1"/>
  <c r="O20" i="12"/>
  <c r="N20" i="12" s="1"/>
  <c r="N21" i="12"/>
  <c r="D21" i="12" s="1"/>
  <c r="O15" i="12"/>
  <c r="N15" i="12" s="1"/>
  <c r="D15" i="12" s="1"/>
  <c r="N16" i="12"/>
  <c r="D16" i="12" s="1"/>
  <c r="D42" i="3"/>
  <c r="N80" i="12"/>
  <c r="N79" i="12" s="1"/>
  <c r="O79" i="12"/>
  <c r="E79" i="12"/>
  <c r="I25" i="4"/>
  <c r="J22" i="4"/>
  <c r="O29" i="12"/>
  <c r="N29" i="12" s="1"/>
  <c r="N30" i="12"/>
  <c r="D30" i="12" s="1"/>
  <c r="J10" i="12"/>
  <c r="I11" i="12"/>
  <c r="I10" i="12" s="1"/>
  <c r="F10" i="12"/>
  <c r="E11" i="12"/>
  <c r="D41" i="3" l="1"/>
  <c r="D79" i="12"/>
  <c r="D80" i="12"/>
  <c r="N21" i="4"/>
  <c r="D47" i="3"/>
  <c r="N25" i="4"/>
  <c r="D25" i="4"/>
  <c r="O22" i="4"/>
  <c r="E10" i="12"/>
  <c r="I22" i="4"/>
  <c r="E22" i="4"/>
  <c r="D15" i="3"/>
  <c r="N11" i="12"/>
  <c r="N10" i="12" s="1"/>
  <c r="O10" i="12"/>
  <c r="D40" i="3"/>
  <c r="D22" i="4" l="1"/>
  <c r="N22" i="4"/>
  <c r="D75" i="3"/>
  <c r="D14" i="3"/>
  <c r="D18" i="3"/>
  <c r="D22" i="3"/>
  <c r="D39" i="3"/>
  <c r="D73" i="3"/>
  <c r="D80" i="3"/>
  <c r="D46" i="3"/>
  <c r="D11" i="12"/>
  <c r="D10" i="12" s="1"/>
  <c r="D74" i="3" l="1"/>
  <c r="D10" i="3"/>
  <c r="D89" i="3"/>
  <c r="D87" i="3"/>
  <c r="D38" i="3"/>
  <c r="D77" i="3"/>
  <c r="D76" i="3"/>
  <c r="D79" i="3"/>
  <c r="D90" i="3" l="1"/>
  <c r="D71" i="3"/>
  <c r="D72" i="3"/>
  <c r="D91" i="3"/>
  <c r="D88" i="3"/>
  <c r="D86" i="3" l="1"/>
  <c r="D8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2" authorId="0" shapeId="0" xr:uid="{D3E92A0F-592C-4045-9139-F61D6835ECA0}">
      <text>
        <r>
          <rPr>
            <sz val="9"/>
            <color indexed="81"/>
            <rFont val="Tahoma"/>
            <family val="2"/>
            <charset val="186"/>
          </rPr>
          <t xml:space="preserve">senoje formoje vamzdynams neskiriama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2" authorId="0" shapeId="0" xr:uid="{98E88644-640F-492E-98D0-5AD673D35DA8}">
      <text>
        <r>
          <rPr>
            <sz val="9"/>
            <color indexed="81"/>
            <rFont val="Tahoma"/>
            <family val="2"/>
            <charset val="186"/>
          </rPr>
          <t xml:space="preserve">senoje formoje vamzdynams neskiriama
</t>
        </r>
      </text>
    </comment>
  </commentList>
</comments>
</file>

<file path=xl/sharedStrings.xml><?xml version="1.0" encoding="utf-8"?>
<sst xmlns="http://schemas.openxmlformats.org/spreadsheetml/2006/main" count="3059" uniqueCount="1368">
  <si>
    <t>Geriamojo vandens tiekimo ir nuotekų tvarkymo bei paviršinių nuotekų tvarkymo paslaugų įmonių apskaitos atskyrimo ir susijusių reikalavimų aprašo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</si>
  <si>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</si>
  <si>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</si>
  <si>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</si>
  <si>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</si>
  <si>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</si>
  <si>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</si>
  <si>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</si>
  <si>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</si>
  <si>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</si>
  <si>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</si>
  <si>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</si>
  <si>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</si>
  <si>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</si>
  <si>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</si>
  <si>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</si>
  <si>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</si>
  <si>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</si>
  <si>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</si>
  <si>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</si>
  <si>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</si>
  <si>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vamzdynai</t>
  </si>
  <si>
    <t>II.2.4.</t>
  </si>
  <si>
    <r>
      <t>Kiti įrenginiai (</t>
    </r>
    <r>
      <rPr>
        <sz val="10"/>
        <color theme="1"/>
        <rFont val="Times New Roman"/>
        <family val="1"/>
        <charset val="186"/>
      </rPr>
      <t>siurblinių statiniai,</t>
    </r>
    <r>
      <rPr>
        <sz val="10"/>
        <color theme="1"/>
        <rFont val="Times New Roman"/>
        <family val="1"/>
      </rPr>
      <t xml:space="preserve"> vandentiekio įrenginiai, nusodintuvai, diukeriai, vandens rezervuarai, gelžbetoniniai metantankai, smėlio gaudytuvai, aerotankai, nusodintuvai, nuotekų valymo flotatoriai, dumblo aikštelės ir kt.)</t>
    </r>
  </si>
  <si>
    <t>II.3.</t>
  </si>
  <si>
    <t>MAŠINOS IR ĮRANGA</t>
  </si>
  <si>
    <t>II.3.1.</t>
  </si>
  <si>
    <r>
      <t>vandens siurbliai, nuotekų ir dumblo siurbliai virš 5 kW, kita įranga (</t>
    </r>
    <r>
      <rPr>
        <sz val="10"/>
        <color theme="1"/>
        <rFont val="Times New Roman"/>
        <family val="1"/>
        <charset val="186"/>
      </rPr>
      <t xml:space="preserve"> siurblių valdymo įranga</t>
    </r>
    <r>
      <rPr>
        <sz val="10"/>
        <color theme="1"/>
        <rFont val="Times New Roman"/>
        <family val="1"/>
      </rPr>
      <t xml:space="preserve">, </t>
    </r>
    <r>
      <rPr>
        <sz val="10"/>
        <color theme="1"/>
        <rFont val="Times New Roman"/>
        <family val="1"/>
        <charset val="186"/>
      </rPr>
      <t>elektrotechninė įranga</t>
    </r>
    <r>
      <rPr>
        <sz val="10"/>
        <color theme="1"/>
        <rFont val="Times New Roman"/>
        <family val="1"/>
      </rPr>
      <t xml:space="preserve">, stacionarios ir mobilios darbo bei </t>
    </r>
    <r>
      <rPr>
        <sz val="10"/>
        <color theme="1"/>
        <rFont val="Times New Roman"/>
        <family val="1"/>
        <charset val="186"/>
      </rPr>
      <t>hidrodinaminės mašino</t>
    </r>
    <r>
      <rPr>
        <sz val="10"/>
        <color theme="1"/>
        <rFont val="Times New Roman"/>
        <family val="1"/>
      </rPr>
      <t>s, staklės, sklendės, grotelės, grėbliai, grandikliai, filtrai, centrifugos)</t>
    </r>
  </si>
  <si>
    <t>II.3.2.</t>
  </si>
  <si>
    <t>nuotekų ir dumblo siurbliai iki 5 kW</t>
  </si>
  <si>
    <t>II.4.</t>
  </si>
  <si>
    <t xml:space="preserve"> KITI ĮRENGINIAI, PRIETAISAI IR ĮRANKIAI</t>
  </si>
  <si>
    <t>II.4.1.</t>
  </si>
  <si>
    <t xml:space="preserve"> apskaitos prietaisai</t>
  </si>
  <si>
    <t>II.4.2.</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</si>
  <si>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</si>
  <si>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</si>
  <si>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</si>
  <si>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</si>
  <si>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</si>
  <si>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</si>
  <si>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</si>
  <si>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ir susijusių reikalavimų aprašo 2 priedas</t>
  </si>
  <si>
    <t>Ataskaitinio laikotarpio Ūkio subjekto suvestinė balanso ataskaita pagal finansinės apskaitos standartus (tūkst. Eur)</t>
  </si>
  <si>
    <t xml:space="preserve">Eil. Nr. pagal </t>
  </si>
  <si>
    <t>Straipsniai</t>
  </si>
  <si>
    <t>Ataskaitinis laikotarpis</t>
  </si>
  <si>
    <t>TURTAS</t>
  </si>
  <si>
    <t>A.</t>
  </si>
  <si>
    <t>ILGALAIKIS TURTAS</t>
  </si>
  <si>
    <t>B.</t>
  </si>
  <si>
    <t>TRUMPALAIKIS TURTAS</t>
  </si>
  <si>
    <t>B.1.</t>
  </si>
  <si>
    <t xml:space="preserve">PER VIENUS METUS GAUTINOS SUMOS </t>
  </si>
  <si>
    <t xml:space="preserve"> B.1.1.</t>
  </si>
  <si>
    <t xml:space="preserve">Pirkėjų skolos </t>
  </si>
  <si>
    <t>C.</t>
  </si>
  <si>
    <t>ATEINANČIŲ LAIKOTARPIŲ SĄNAUDOS IR SUKAUPTOS PAJAMOS</t>
  </si>
  <si>
    <t>TURTO IŠ VISO</t>
  </si>
  <si>
    <t>NUOSAVAS KAPITALAS IR ĮSIPAREIGOJIMAI</t>
  </si>
  <si>
    <t>D.</t>
  </si>
  <si>
    <t>NUOSAVAS KAPITALAS</t>
  </si>
  <si>
    <t>D.1.</t>
  </si>
  <si>
    <t>KAPITALAS</t>
  </si>
  <si>
    <t xml:space="preserve"> D.1.1.</t>
  </si>
  <si>
    <t>Įstatinis (pasirašytasis) arba pagrindinis kapitalas</t>
  </si>
  <si>
    <t>D.2.</t>
  </si>
  <si>
    <t>AKCIJŲ PRIEDAI</t>
  </si>
  <si>
    <t>D.3.</t>
  </si>
  <si>
    <t>PERKAINOJIMO REZERVAS</t>
  </si>
  <si>
    <t>D.4.</t>
  </si>
  <si>
    <t>REZERVAI</t>
  </si>
  <si>
    <t>D.5.</t>
  </si>
  <si>
    <t>NEPASKIRSTYTASIS PELNAS (NUOSTOLIAI)</t>
  </si>
  <si>
    <t>E.</t>
  </si>
  <si>
    <t>DOTACIJOS, SUBSIDIJOS</t>
  </si>
  <si>
    <t>F.</t>
  </si>
  <si>
    <t>ATIDĖJINIAI</t>
  </si>
  <si>
    <t>G.</t>
  </si>
  <si>
    <t>MOKĖTINOS SUMOS IR KITI ĮSIPAREIGOJIMAI</t>
  </si>
  <si>
    <t>G.1.</t>
  </si>
  <si>
    <t>PO VIENŲ METŲ MOKĖTINOS SUMOS IR KITI ILGALAIKIAI ĮSIPAREIGOJIMAI</t>
  </si>
  <si>
    <t>G.2.</t>
  </si>
  <si>
    <t>PER VIENUS METUS MOKĖTINOS SUMOS IR KITI TRUMPALAIKIAI ĮSIPAREIGOJIMAI</t>
  </si>
  <si>
    <t>H.</t>
  </si>
  <si>
    <t>SUKAUPTOS SĄNAUDOS IR ATEINANČIŲ LAIKOTARPIŲ PAJAMOS</t>
  </si>
  <si>
    <t>NUOSAVO KAPITALO IR ĮSIPAREIGOJIMŲ IŠ VISO</t>
  </si>
  <si>
    <t>Geriamojo vandens tiekimo ir nuotekų tvarkymo bei paviršinių nuotekų tvarkymo paslaugų įmonių apskaitos atskyrimo ir susijusių reikalavimų aprašo 3 priedas</t>
  </si>
  <si>
    <t>Ataskaitinio laikotarpio reguliuojamosios veiklos pelno (nuostolių) ataskaita (tūkst. Eur)</t>
  </si>
  <si>
    <t>STRAIPSNIAI</t>
  </si>
  <si>
    <t>Paaiškinimai</t>
  </si>
  <si>
    <t xml:space="preserve">PAJAMOS </t>
  </si>
  <si>
    <t>GERIAMOJO VANDENS TIEKIMO IR NUOTEKŲ TVARKYMO (GVTNT)  PAJAMOS:</t>
  </si>
  <si>
    <t>A.1.</t>
  </si>
  <si>
    <t xml:space="preserve">geriamojo vandens tiekimo (GVT) pajamos </t>
  </si>
  <si>
    <t>A.1.1.</t>
  </si>
  <si>
    <t xml:space="preserve"> geriamojo vandens tiekimo pajamos </t>
  </si>
  <si>
    <t>A.1.2.</t>
  </si>
  <si>
    <t>GVTNT ilgalaikio turto nuomos pajamos</t>
  </si>
  <si>
    <t>A.2.</t>
  </si>
  <si>
    <t>nuotekų tvarkymo (NT) veiklos pajamos</t>
  </si>
  <si>
    <t>A.2.1.</t>
  </si>
  <si>
    <t>nuotekų surinkimas centralizuotais nuotekų surinkimo tinklais pajamos</t>
  </si>
  <si>
    <t>A.2.1.1.</t>
  </si>
  <si>
    <t xml:space="preserve">          pajamos už buitinių ir gamybinių nuotekų surinkimą</t>
  </si>
  <si>
    <t>A.2.1.2.</t>
  </si>
  <si>
    <t>`</t>
  </si>
  <si>
    <t>A.2.2.</t>
  </si>
  <si>
    <t>nuotekų valymo pajamos</t>
  </si>
  <si>
    <t>A.2.2.1.</t>
  </si>
  <si>
    <t xml:space="preserve">          pajamos už buitinių ir gamybinių nuotekų valymą (be padidėjusios taršos)</t>
  </si>
  <si>
    <t>A.2.2.2.</t>
  </si>
  <si>
    <t>pajamos už padidėjusią ir savitąją taršą</t>
  </si>
  <si>
    <t>A.2.2.3.</t>
  </si>
  <si>
    <t>A.2.3.</t>
  </si>
  <si>
    <t>nuotekų dumblo tvarkymo pajamos</t>
  </si>
  <si>
    <t>A.2.3.1.</t>
  </si>
  <si>
    <t xml:space="preserve">          pajamos už dumblo tvarkymą (be kitų bendrovių atvežto nuotekų dumblo)</t>
  </si>
  <si>
    <t>A.2.3.2.</t>
  </si>
  <si>
    <t>pajamos už kitų bendrovių atvežtą tvarkyti nuotekų dumblą</t>
  </si>
  <si>
    <t>A.2.3.3.</t>
  </si>
  <si>
    <t>A.3.</t>
  </si>
  <si>
    <t>paviršinių nuotekų tvarkymo pajamos</t>
  </si>
  <si>
    <t>A.3.1.</t>
  </si>
  <si>
    <r>
      <t xml:space="preserve">pajamos už paviršinių nuotekų tvarkymą, jei yra </t>
    </r>
    <r>
      <rPr>
        <b/>
        <i/>
        <sz val="9"/>
        <rFont val="Times New Roman"/>
        <family val="1"/>
        <charset val="186"/>
      </rPr>
      <t xml:space="preserve">mišri </t>
    </r>
    <r>
      <rPr>
        <i/>
        <sz val="9"/>
        <rFont val="Times New Roman"/>
        <family val="1"/>
        <charset val="186"/>
      </rPr>
      <t>nuotekų surinkimo sistema</t>
    </r>
  </si>
  <si>
    <t>A.3.2.</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</si>
  <si>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</si>
  <si>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A.3.3.</t>
  </si>
  <si>
    <t>KITŲ VEIKLŲ PAJAMOS</t>
  </si>
  <si>
    <t>kitos reguliuojamosios veiklos pajamos</t>
  </si>
  <si>
    <t>B.1.1.</t>
  </si>
  <si>
    <t xml:space="preserve">apskaitos veiklos pajamos </t>
  </si>
  <si>
    <t>B.1.2.</t>
  </si>
  <si>
    <t>kitos reguliuojamos veiklos pajamos</t>
  </si>
  <si>
    <t>B.1.3.</t>
  </si>
  <si>
    <t>B.2.</t>
  </si>
  <si>
    <t>nereguliuojamosios veiklos pajamos</t>
  </si>
  <si>
    <t>B.2.1.</t>
  </si>
  <si>
    <t>nereguliuojamos veiklos pajamos (įskaitant finansinę veiklą)</t>
  </si>
  <si>
    <t>B.2.2.</t>
  </si>
  <si>
    <t>II.</t>
  </si>
  <si>
    <t>PASKIRSTOMOSIOS SĄNAUDOS</t>
  </si>
  <si>
    <t>4 priedas</t>
  </si>
  <si>
    <t xml:space="preserve">GERIAMOJO VANDENS TIEKIMO IR NUOTEKŲ TVARKYMO (GVTNT)  SĄNAUDOS </t>
  </si>
  <si>
    <t>C.1.</t>
  </si>
  <si>
    <t xml:space="preserve">geriamojo vandens tiekimo (GVT) sąnaudos </t>
  </si>
  <si>
    <t>C.2.</t>
  </si>
  <si>
    <t>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</si>
  <si>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</si>
  <si>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</si>
  <si>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</si>
  <si>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</si>
  <si>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</si>
  <si>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</si>
  <si>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</si>
  <si>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</si>
  <si>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KITŲ VEIKLŲ SĄNAUDOS</t>
  </si>
  <si>
    <t>apskaitos veiklos  sąnaudos</t>
  </si>
  <si>
    <t>kitos reguliuojamosios veiklos sąnaudos</t>
  </si>
  <si>
    <t>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</si>
  <si>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</si>
  <si>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</si>
  <si>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</si>
  <si>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</si>
  <si>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</si>
  <si>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</si>
  <si>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</si>
  <si>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</si>
  <si>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</si>
  <si>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</si>
  <si>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</si>
  <si>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</si>
  <si>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</si>
  <si>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personalo mokymo sąnaudos (išskyrus tas, kurios yra būtinos reguliuojamai veiklai vykdyti) (GVTNT)</t>
  </si>
  <si>
    <t>E.7.</t>
  </si>
  <si>
    <t>Reprezentacijos, reklamos, viešųjų ryšių, rinkodaros, konsultacijų, tyrimų sąnaudos (išskyrus tas, kurios yra būtinos reguliuojamai veiklai vykdyti) (GVTNT)</t>
  </si>
  <si>
    <t>E.8.</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</si>
  <si>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</si>
  <si>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</si>
  <si>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</si>
  <si>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</si>
  <si>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</si>
  <si>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</si>
  <si>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</si>
  <si>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</si>
  <si>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</si>
  <si>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</si>
  <si>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</si>
  <si>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</si>
  <si>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</si>
  <si>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</si>
  <si>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</si>
  <si>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</si>
  <si>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</si>
  <si>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</si>
  <si>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</si>
  <si>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</si>
  <si>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</si>
  <si>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</si>
  <si>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</si>
  <si>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</si>
  <si>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</si>
  <si>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</si>
  <si>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PELNAS (NUOSTOLIS) PRIEŠ PELNO MOKESTĮ</t>
  </si>
  <si>
    <t xml:space="preserve">GERIAMOJO VANDENS TIEKIMO IR NUOTEKŲ TVARKYMO (GVTNT)  PELNAS (NUOSTOLIS) </t>
  </si>
  <si>
    <t>F.1.</t>
  </si>
  <si>
    <t xml:space="preserve">geriamojo vandens tiekimo (GVT) pelnas (nuostolis) </t>
  </si>
  <si>
    <t>F.2.</t>
  </si>
  <si>
    <t>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</si>
  <si>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</si>
  <si>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</si>
  <si>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</si>
  <si>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</si>
  <si>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</si>
  <si>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</si>
  <si>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</si>
  <si>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</si>
  <si>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KITŲ VEIKLŲ PELNAS (NUOSTOLIS)</t>
  </si>
  <si>
    <t>apskaitos veiklos  pelnas (nuostolis)</t>
  </si>
  <si>
    <t>kitos reguliuojamosios veiklos pelnas (nuostolis)</t>
  </si>
  <si>
    <t>G.3.</t>
  </si>
  <si>
    <t>nereguliuojamosios veiklos pelnas (nuostolis)</t>
  </si>
  <si>
    <t>PAGAUTĖ - NETEKIMAI</t>
  </si>
  <si>
    <t>V.</t>
  </si>
  <si>
    <t>PELNO MOKESTIS</t>
  </si>
  <si>
    <t>VI.</t>
  </si>
  <si>
    <t>GRYNASIS PELNAS</t>
  </si>
  <si>
    <t>VII.</t>
  </si>
  <si>
    <t>GERIAMOJO VANDENS TIEKIMO IR NUOTEKŲ TVARKYMO (GVTNT)  PELNINGUMAS** (NUOSTOLINGUMAS),  %</t>
  </si>
  <si>
    <t>VII.1.</t>
  </si>
  <si>
    <t>geriamojo vandens tiekimo (GVT) pelningumas (nuostolingumas), %</t>
  </si>
  <si>
    <t>VII.2.</t>
  </si>
  <si>
    <t>nuotekų tvarkymo (NT) veiklos pelningumas (nuostolingumas), %</t>
  </si>
  <si>
    <t>VII.2.1.</t>
  </si>
  <si>
    <t>nuotekų surinkimas centralizuotais nuotekų surinkimo tinklais pelningumas (nuostolingumas), %</t>
  </si>
  <si>
    <t>VII.2.2.</t>
  </si>
  <si>
    <t>nuotekų valymo pelningumas (nuostolingumas), %</t>
  </si>
  <si>
    <t>VII.2.3.</t>
  </si>
  <si>
    <t>nuotekų dumblo tvarkymo pelningumas (nuostolingumas), %</t>
  </si>
  <si>
    <t>VII.3.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</si>
  <si>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</si>
  <si>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Aprašo 1 priede pakeistų nusidėvėjimo (amortizacijos) laikotarpių</t>
  </si>
  <si>
    <t>** Prieš pelno mokestį</t>
  </si>
  <si>
    <t>Geriamojo vandens tiekimo ir nuotekų tvarkymo bei paviršinių nuotekų tvarkymo paslaugų įmonių apskaitos atskyrimo ir susijusių reikalavimų aprašo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</si>
  <si>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</si>
  <si>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</si>
  <si>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</si>
  <si>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</si>
  <si>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</si>
  <si>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</si>
  <si>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</si>
  <si>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</si>
  <si>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</si>
  <si>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</si>
  <si>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</si>
  <si>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</si>
  <si>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</si>
  <si>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</si>
  <si>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</si>
  <si>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</si>
  <si>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</si>
  <si>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</si>
  <si>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</si>
  <si>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</si>
  <si>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</si>
  <si>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</si>
  <si>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</si>
  <si>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</si>
  <si>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</si>
  <si>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</si>
  <si>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</si>
  <si>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</si>
  <si>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</si>
  <si>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</si>
  <si>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</si>
  <si>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</si>
  <si>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</si>
  <si>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</si>
  <si>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</si>
  <si>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</si>
  <si>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</si>
  <si>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</si>
  <si>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</si>
  <si>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</si>
  <si>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</si>
  <si>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</si>
  <si>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</si>
  <si>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</si>
  <si>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</si>
  <si>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</si>
  <si>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</si>
  <si>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</si>
  <si>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</si>
  <si>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</si>
  <si>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</si>
  <si>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</si>
  <si>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</si>
  <si>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</si>
  <si>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</si>
  <si>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</si>
  <si>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</si>
  <si>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</si>
  <si>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</si>
  <si>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</si>
  <si>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</si>
  <si>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</si>
  <si>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</si>
  <si>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</si>
  <si>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</si>
  <si>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</si>
  <si>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</si>
  <si>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</si>
  <si>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</si>
  <si>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</si>
  <si>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</si>
  <si>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</si>
  <si>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</si>
  <si>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</si>
  <si>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</si>
  <si>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</si>
  <si>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</si>
  <si>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</si>
  <si>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</si>
  <si>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</si>
  <si>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</si>
  <si>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</si>
  <si>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</si>
  <si>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</si>
  <si>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</si>
  <si>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</si>
  <si>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</si>
  <si>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</si>
  <si>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</si>
  <si>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</si>
  <si>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</si>
  <si>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</si>
  <si>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</si>
  <si>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</si>
  <si>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</si>
  <si>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</si>
  <si>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</si>
  <si>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</si>
  <si>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</si>
  <si>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</si>
  <si>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</si>
  <si>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</si>
  <si>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</si>
  <si>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</si>
  <si>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</si>
  <si>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</si>
  <si>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</si>
  <si>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</si>
  <si>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</si>
  <si>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</si>
  <si>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</si>
  <si>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</si>
  <si>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</si>
  <si>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</si>
  <si>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</si>
  <si>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</si>
  <si>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</si>
  <si>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</si>
  <si>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</si>
  <si>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</si>
  <si>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</si>
  <si>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</si>
  <si>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</si>
  <si>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</si>
  <si>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</si>
  <si>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</si>
  <si>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</si>
  <si>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</si>
  <si>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</si>
  <si>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</si>
  <si>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</si>
  <si>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</si>
  <si>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</si>
  <si>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</si>
  <si>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</si>
  <si>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</si>
  <si>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</si>
  <si>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</si>
  <si>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</si>
  <si>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</si>
  <si>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</si>
  <si>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</si>
  <si>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</si>
  <si>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</si>
  <si>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</si>
  <si>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</si>
  <si>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</si>
  <si>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</si>
  <si>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</si>
  <si>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</si>
  <si>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</si>
  <si>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</si>
  <si>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</si>
  <si>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</si>
  <si>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</si>
  <si>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</si>
  <si>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</si>
  <si>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</si>
  <si>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</si>
  <si>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</si>
  <si>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</si>
  <si>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</si>
  <si>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</si>
  <si>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</si>
  <si>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</si>
  <si>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</si>
  <si>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</si>
  <si>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</si>
  <si>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</si>
  <si>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</si>
  <si>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</si>
  <si>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</si>
  <si>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</si>
  <si>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</si>
  <si>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</si>
  <si>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</si>
  <si>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</si>
  <si>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</si>
  <si>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</si>
  <si>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</si>
  <si>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</si>
  <si>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</si>
  <si>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</si>
  <si>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</si>
  <si>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</si>
  <si>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</si>
  <si>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</si>
  <si>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</si>
  <si>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</si>
  <si>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</si>
  <si>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</si>
  <si>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</si>
  <si>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</si>
  <si>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</si>
  <si>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</si>
  <si>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</si>
  <si>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</si>
  <si>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</si>
  <si>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</si>
  <si>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</si>
  <si>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</si>
  <si>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</si>
  <si>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</si>
  <si>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</si>
  <si>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</si>
  <si>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</si>
  <si>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</si>
  <si>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</si>
  <si>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</si>
  <si>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</si>
  <si>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 xml:space="preserve">C.4.  Punktui </t>
  </si>
  <si>
    <t>Metrologinės patikros sąnaudos</t>
  </si>
  <si>
    <t>Avarijų šalinimo sąnaudos</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</si>
  <si>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</si>
  <si>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</si>
  <si>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</si>
  <si>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</si>
  <si>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</si>
  <si>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</si>
  <si>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</si>
  <si>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</si>
  <si>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</si>
  <si>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</si>
  <si>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</si>
  <si>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</si>
  <si>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</si>
  <si>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</si>
  <si>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</si>
  <si>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</si>
  <si>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</si>
  <si>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</si>
  <si>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</si>
  <si>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</si>
  <si>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</si>
  <si>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</si>
  <si>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</si>
  <si>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</si>
  <si>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</si>
  <si>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</si>
  <si>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</si>
  <si>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</si>
  <si>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</si>
  <si>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</si>
  <si>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</si>
  <si>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</si>
  <si>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</si>
  <si>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BENDROSIOS SĄNAUDOS</t>
  </si>
  <si>
    <t>E.1.</t>
  </si>
  <si>
    <t>E.1.1.</t>
  </si>
  <si>
    <t>E.2.1.</t>
  </si>
  <si>
    <t>E.2.2.</t>
  </si>
  <si>
    <t>E.3.1.</t>
  </si>
  <si>
    <t>E.4.1.</t>
  </si>
  <si>
    <t>E.4.2.</t>
  </si>
  <si>
    <t>E.4.3.</t>
  </si>
  <si>
    <t>E.4.4.</t>
  </si>
  <si>
    <t>E.4.5.</t>
  </si>
  <si>
    <t>E.6.1.</t>
  </si>
  <si>
    <t>E.6.2.</t>
  </si>
  <si>
    <t>E.6.3.</t>
  </si>
  <si>
    <t>E.6.4.</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</si>
  <si>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</si>
  <si>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</si>
  <si>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</si>
  <si>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</si>
  <si>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</si>
  <si>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</si>
  <si>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</si>
  <si>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</si>
  <si>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</si>
  <si>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</si>
  <si>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</si>
  <si>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</si>
  <si>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</si>
  <si>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</si>
  <si>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</si>
  <si>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</si>
  <si>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</si>
  <si>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</si>
  <si>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</si>
  <si>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</si>
  <si>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</si>
  <si>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</si>
  <si>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</si>
  <si>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</si>
  <si>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</si>
  <si>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</si>
  <si>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</si>
  <si>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</si>
  <si>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</si>
  <si>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</si>
  <si>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</si>
  <si>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Aprašo 6 priedą</t>
  </si>
  <si>
    <t>Geriamojo vandens tiekimo ir nuotekų tvarkymo bei paviršinių nuotekų tvarkymo paslaugų įmonių apskaitos atskyrimo ir susijusių reikalavimų aprašo 5 priedas</t>
  </si>
  <si>
    <t>Ataskaitinio laikotarpio reguliuojamos veiklos ilgalaikio turto įsigijimo ir likutinės vertės suvestinė  ataskaita  (tūkst. Eur)</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</si>
  <si>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</si>
  <si>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</si>
  <si>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</si>
  <si>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</si>
  <si>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</si>
  <si>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</si>
  <si>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</si>
  <si>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</si>
  <si>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</si>
  <si>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</si>
  <si>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</si>
  <si>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</si>
  <si>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</si>
  <si>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</si>
  <si>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</si>
  <si>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</si>
  <si>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</si>
  <si>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</si>
  <si>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</si>
  <si>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</si>
  <si>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</si>
  <si>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</si>
  <si>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</si>
  <si>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</si>
  <si>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</si>
  <si>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</si>
  <si>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</si>
  <si>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</si>
  <si>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</si>
  <si>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</si>
  <si>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</si>
  <si>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</si>
  <si>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</si>
  <si>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</si>
  <si>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</si>
  <si>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</si>
  <si>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</si>
  <si>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</si>
  <si>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</si>
  <si>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</si>
  <si>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</si>
  <si>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</si>
  <si>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</si>
  <si>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</si>
  <si>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</si>
  <si>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Geriamojo vandens tiekimo ir nuotekų tvarkymo bei paviršinių nuotekų tvarkymo paslaugų įmonių apskaitos atskyrimo ir susijusių reikalavimų aprašo 6 priedas</t>
  </si>
  <si>
    <t>Ataskaitinio laikotarpio reguliuojamo ilgalaikio turto įsigijimo vertės (suskaičiuotos pagal Aprašo nuostatas) paskirstymo verslo vienetams ir paslaugoms ataskaita  (tūkst. Eur)</t>
  </si>
  <si>
    <t>5.1 Apskaitos veikla</t>
  </si>
  <si>
    <t>PASKIRSTOMAS ILGALAIKIS TURTAS</t>
  </si>
  <si>
    <t>A.1.3.</t>
  </si>
  <si>
    <t xml:space="preserve">keliai, aikštelės, šaligatviai ir tvoros </t>
  </si>
  <si>
    <t>A.2.4.</t>
  </si>
  <si>
    <t>Kiti įrenginiai (vandentiekio įrenginiai, nusodintuvai, diukeriai, vandens rezervuarai, gelžbetoniniai metantankai, smėlio gaudytuvai, aerotankai, nusodintuvai, nuotekų valymo flotatoriai, dumblo aikštelės ir kt.)</t>
  </si>
  <si>
    <t>vandens siurbliai, nuotekų ir dumblo siurbliai virš 5 kW, kita įranga ( siurblių valdymo įranga, elektrotechninė įranga, stacionarios ir mobilios darbo bei hidrodinaminės mašinos, staklės, sklendės, grotelės, grėbliai, grandikliai, filtrai, centrifugos)</t>
  </si>
  <si>
    <t>A.4.1.</t>
  </si>
  <si>
    <t xml:space="preserve">apskaitos prietaisai </t>
  </si>
  <si>
    <t>A.4.2.</t>
  </si>
  <si>
    <t>įrankiai (matavimo priemonės, elektriniai įrankiai ir prietaisai, gamybinis inventorius ir kt.)</t>
  </si>
  <si>
    <t>KITAS ILGALAIKIS TURTAS</t>
  </si>
  <si>
    <t>A.6.2.</t>
  </si>
  <si>
    <t>A.6.3.</t>
  </si>
  <si>
    <t>TIESIOGIAI PASKIRSTOMAS ILGALAIKIS TURTAS</t>
  </si>
  <si>
    <t>B.2.3.</t>
  </si>
  <si>
    <t>B.2.4.</t>
  </si>
  <si>
    <t>B.6.2.</t>
  </si>
  <si>
    <t>B.6.3.</t>
  </si>
  <si>
    <t>Netiesioginės sąnaudos</t>
  </si>
  <si>
    <t>NETIESIOGIAI PASKIRSTOMAS ILGALAIKIS TURTAS</t>
  </si>
  <si>
    <t>C.1.3.</t>
  </si>
  <si>
    <t>C.2.4.</t>
  </si>
  <si>
    <t>C.3.2.</t>
  </si>
  <si>
    <t>C.5.1.</t>
  </si>
  <si>
    <t>C.5.2.</t>
  </si>
  <si>
    <t>Netiesiogiai paskirstomo ilgalaikio turto paskirstymo kriterijus</t>
  </si>
  <si>
    <t>C.1.1  Punktui</t>
  </si>
  <si>
    <t>C.1.2.  Punktui</t>
  </si>
  <si>
    <t>C.1.3.  Punktui</t>
  </si>
  <si>
    <t>C.2.1  Punktui</t>
  </si>
  <si>
    <t>C.2.2. Punktui</t>
  </si>
  <si>
    <t>C.2.3  Punktui</t>
  </si>
  <si>
    <t>C.2.4  Punktui</t>
  </si>
  <si>
    <t>C.3.1.  Punktui</t>
  </si>
  <si>
    <t>C.3.2.  Punktui</t>
  </si>
  <si>
    <t>C.4.1  Punktui</t>
  </si>
  <si>
    <t>C.4.2  Punktui</t>
  </si>
  <si>
    <t>D.12.</t>
  </si>
  <si>
    <t>C.5.1  Punktui</t>
  </si>
  <si>
    <t>D.13.</t>
  </si>
  <si>
    <t>C.5.2.  Punktui</t>
  </si>
  <si>
    <t>D.14.</t>
  </si>
  <si>
    <t>C.6.1.  Punktui</t>
  </si>
  <si>
    <t>D.15.</t>
  </si>
  <si>
    <t>C.6.2.  Punktui</t>
  </si>
  <si>
    <t>D.16.</t>
  </si>
  <si>
    <t>C.6.3.  Punktui</t>
  </si>
  <si>
    <t>Bendrosios sąnaudos</t>
  </si>
  <si>
    <t>BENDRAI PASKIRSTOMAS ILGALAIKIS TURTAS</t>
  </si>
  <si>
    <t>E.1.2.</t>
  </si>
  <si>
    <t>E.1.3.</t>
  </si>
  <si>
    <t>E.2.3.</t>
  </si>
  <si>
    <t>E.2.4.</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</si>
  <si>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</si>
  <si>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</si>
  <si>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</si>
  <si>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</si>
  <si>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</si>
  <si>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</si>
  <si>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</si>
  <si>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</si>
  <si>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</si>
  <si>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</si>
  <si>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</si>
  <si>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</si>
  <si>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</si>
  <si>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</si>
  <si>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</si>
  <si>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</si>
  <si>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</si>
  <si>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</si>
  <si>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E.3.1.  Punktui</t>
  </si>
  <si>
    <t>F.9.</t>
  </si>
  <si>
    <t>E.4.1  Punktui</t>
  </si>
  <si>
    <t>F.10.</t>
  </si>
  <si>
    <t>E.4.2  Punktui</t>
  </si>
  <si>
    <t>F.11.</t>
  </si>
  <si>
    <t>E.5.1  Punktui</t>
  </si>
  <si>
    <t>F.12.</t>
  </si>
  <si>
    <t>E.5.2.  Punktui</t>
  </si>
  <si>
    <t>F.13.</t>
  </si>
  <si>
    <t>E.6.1.  Punktui</t>
  </si>
  <si>
    <t>F.14.</t>
  </si>
  <si>
    <t>E.6.2.  Punktui</t>
  </si>
  <si>
    <t>F.15.</t>
  </si>
  <si>
    <t>E.6.3.  Punktui</t>
  </si>
  <si>
    <t>Verslo vienetui, paslaugai priskirta  bendro turto dalis (% nuo viso bendro turto)</t>
  </si>
  <si>
    <t>Geriamojo vandens tiekimo ir nuotekų tvarkymo bei paviršinių nuotekų tvarkymo paslaugų įmonių apskaitos atskyrimo ir susijusių reikalavimų aprašo 7 priedas</t>
  </si>
  <si>
    <t>Ataskaitinio laikotarpio reguliuojamo ilgalaikio turto likutinės vertės ( suskaičiuotos pagal Aprašo nuostatas) paskirstymo verslo vienetams ir paslaugoms ataskaita  (tūkst. Eur)</t>
  </si>
  <si>
    <t>Geriamojo vandens tiekimo ir nuotekų tvarkymo bei paviršinių nuotekų tvarkymo paslaugų įmonių apskaitos atskyrimo ir susijusių reikalavimų aprašo 8 priedas</t>
  </si>
  <si>
    <t>Ataskaitinio laikotarpio geriamojo vandens ir nuotekų tvarkymo paslaugų realizacija</t>
  </si>
  <si>
    <t>RODIKLIAI</t>
  </si>
  <si>
    <t>Matavimo vienetai</t>
  </si>
  <si>
    <t>G E R I A M A S I S  V A N D U O</t>
  </si>
  <si>
    <t xml:space="preserve">IŠGAUTO POŽEMINIO VANDENS KIEKIS  </t>
  </si>
  <si>
    <r>
      <t>tūkst. m</t>
    </r>
    <r>
      <rPr>
        <b/>
        <vertAlign val="superscript"/>
        <sz val="10"/>
        <rFont val="Times New Roman"/>
        <family val="1"/>
        <charset val="186"/>
      </rPr>
      <t>3</t>
    </r>
  </si>
  <si>
    <t xml:space="preserve">PARUOŠTO GERIAMOJO VANDENS KIEKIS </t>
  </si>
  <si>
    <t xml:space="preserve">PATIEKTO GERIAMOJO VANDENS KIEKIS  </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</si>
  <si>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</si>
  <si>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</si>
  <si>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</si>
  <si>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</si>
  <si>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</si>
  <si>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</si>
  <si>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4.</t>
  </si>
  <si>
    <t xml:space="preserve">REALIZUOTAS GERIAMOJO VANDENS KIEKIS  </t>
  </si>
  <si>
    <t>4.1.</t>
  </si>
  <si>
    <t xml:space="preserve">Vartotojams </t>
  </si>
  <si>
    <t>4.1.1.</t>
  </si>
  <si>
    <t xml:space="preserve">                                 Daugiabučiuose namuose</t>
  </si>
  <si>
    <t>4.1.1.1.</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</si>
  <si>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</si>
  <si>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</si>
  <si>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</si>
  <si>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</si>
  <si>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</si>
  <si>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</si>
  <si>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</si>
  <si>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</si>
  <si>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</si>
  <si>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</si>
  <si>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</si>
  <si>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</si>
  <si>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</si>
  <si>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</si>
  <si>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</si>
  <si>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</si>
  <si>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tūkst. m3</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</si>
  <si>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</si>
  <si>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</si>
  <si>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</si>
  <si>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</si>
  <si>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</si>
  <si>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</si>
  <si>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</si>
  <si>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</si>
  <si>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</si>
  <si>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</si>
  <si>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</si>
  <si>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</si>
  <si>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</si>
  <si>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</si>
  <si>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</si>
  <si>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scheme val="minor"/>
      </rPr>
      <t>3</t>
    </r>
  </si>
  <si>
    <t>9.</t>
  </si>
  <si>
    <t>IŠVALYTAS BUITINIŲ IR GAMYBINIŲ NUOTEKŲ KIEKIS</t>
  </si>
  <si>
    <t>10.</t>
  </si>
  <si>
    <t xml:space="preserve">SUTVARKYTAS DUMBLO KIEKIS </t>
  </si>
  <si>
    <t>11.</t>
  </si>
  <si>
    <t>REALIZUOTAS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</si>
  <si>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</si>
  <si>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</si>
  <si>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</si>
  <si>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</si>
  <si>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</si>
  <si>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</si>
  <si>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</si>
  <si>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</si>
  <si>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</si>
  <si>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</si>
  <si>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</si>
  <si>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</si>
  <si>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</si>
  <si>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</si>
  <si>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</si>
  <si>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</si>
  <si>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</si>
  <si>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</si>
  <si>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</si>
  <si>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</si>
  <si>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</si>
  <si>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</si>
  <si>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</si>
  <si>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</si>
  <si>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</si>
  <si>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</si>
  <si>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</si>
  <si>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</si>
  <si>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</si>
  <si>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</si>
  <si>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</si>
  <si>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</si>
  <si>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</si>
  <si>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</si>
  <si>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</si>
  <si>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</si>
  <si>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</si>
  <si>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</si>
  <si>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</si>
  <si>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</si>
  <si>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</si>
  <si>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</si>
  <si>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</si>
  <si>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</si>
  <si>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</si>
  <si>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</si>
  <si>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</si>
  <si>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</si>
  <si>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</si>
  <si>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</si>
  <si>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</si>
  <si>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</si>
  <si>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</si>
  <si>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</si>
  <si>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</si>
  <si>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</si>
  <si>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</si>
  <si>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</si>
  <si>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</si>
  <si>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</si>
  <si>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</si>
  <si>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</si>
  <si>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</si>
  <si>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</si>
  <si>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</si>
  <si>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</si>
  <si>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</si>
  <si>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</si>
  <si>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</si>
  <si>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</si>
  <si>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</si>
  <si>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</si>
  <si>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</si>
  <si>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</si>
  <si>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</si>
  <si>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</si>
  <si>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</si>
  <si>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</si>
  <si>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</si>
  <si>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</si>
  <si>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</si>
  <si>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</si>
  <si>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</si>
  <si>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</si>
  <si>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</si>
  <si>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</si>
  <si>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</si>
  <si>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</si>
  <si>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</si>
  <si>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</si>
  <si>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</si>
  <si>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</si>
  <si>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</si>
  <si>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</si>
  <si>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</si>
  <si>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</si>
  <si>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</si>
  <si>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</si>
  <si>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</si>
  <si>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t>Geriamojo vandens tiekimo ir nuotekų tvarkymo bei paviršinių nuotekų tvarkymo paslaugų įmonių apskaitos atskyrimo ir susijusių reikalavimų aprašo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</si>
  <si>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</si>
  <si>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</si>
  <si>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</si>
  <si>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</si>
  <si>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</si>
  <si>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</si>
  <si>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</si>
  <si>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</si>
  <si>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</si>
  <si>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</si>
  <si>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</si>
  <si>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</si>
  <si>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</si>
  <si>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</si>
  <si>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</si>
  <si>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</si>
  <si>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</si>
  <si>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</si>
  <si>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</si>
  <si>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</si>
  <si>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</si>
  <si>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</si>
  <si>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</si>
  <si>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</si>
  <si>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</si>
  <si>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</si>
  <si>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</si>
  <si>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</si>
  <si>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</si>
  <si>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</si>
  <si>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</si>
  <si>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</si>
  <si>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</si>
  <si>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</si>
  <si>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</si>
  <si>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</si>
  <si>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</si>
  <si>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</si>
  <si>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</si>
  <si>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</si>
  <si>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</si>
  <si>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</si>
  <si>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</si>
  <si>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</si>
  <si>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</si>
  <si>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</si>
  <si>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</si>
  <si>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</si>
  <si>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</si>
  <si>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</si>
  <si>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</si>
  <si>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</si>
  <si>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</si>
  <si>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</si>
  <si>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</si>
  <si>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</si>
  <si>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</si>
  <si>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</si>
  <si>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</si>
  <si>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</si>
  <si>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</si>
  <si>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</si>
  <si>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</si>
  <si>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</si>
  <si>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</si>
  <si>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</si>
  <si>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</si>
  <si>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</si>
  <si>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</si>
  <si>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</si>
  <si>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</si>
  <si>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</si>
  <si>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</si>
  <si>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</si>
  <si>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</si>
  <si>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</si>
  <si>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</si>
  <si>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</si>
  <si>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</si>
  <si>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</si>
  <si>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</si>
  <si>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</si>
  <si>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</si>
  <si>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</si>
  <si>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</si>
  <si>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</si>
  <si>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</si>
  <si>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</si>
  <si>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</si>
  <si>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</si>
  <si>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</si>
  <si>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</si>
  <si>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</si>
  <si>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</si>
  <si>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</si>
  <si>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</si>
  <si>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</si>
  <si>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</si>
  <si>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</si>
  <si>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</si>
  <si>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</si>
  <si>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</si>
  <si>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</si>
  <si>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</si>
  <si>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</si>
  <si>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</si>
  <si>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</si>
  <si>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</si>
  <si>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</si>
  <si>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</si>
  <si>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</si>
  <si>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</si>
  <si>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</si>
  <si>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</si>
  <si>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</si>
  <si>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</si>
  <si>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</si>
  <si>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</si>
  <si>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</si>
  <si>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</si>
  <si>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</si>
  <si>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</si>
  <si>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</si>
  <si>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</si>
  <si>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</si>
  <si>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</si>
  <si>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</si>
  <si>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</si>
  <si>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</si>
  <si>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</si>
  <si>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</si>
  <si>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</si>
  <si>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</si>
  <si>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</si>
  <si>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</si>
  <si>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</si>
  <si>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</si>
  <si>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</si>
  <si>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</si>
  <si>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</si>
  <si>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</si>
  <si>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</si>
  <si>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</si>
  <si>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</si>
  <si>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</si>
  <si>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</si>
  <si>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</si>
  <si>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</si>
  <si>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</si>
  <si>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</si>
  <si>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</si>
  <si>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</si>
  <si>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</si>
  <si>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</si>
  <si>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</si>
  <si>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</si>
  <si>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</si>
  <si>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</si>
  <si>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</si>
  <si>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</si>
  <si>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</si>
  <si>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</si>
  <si>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</si>
  <si>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</si>
  <si>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</si>
  <si>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</si>
  <si>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</si>
  <si>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</si>
  <si>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</si>
  <si>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</si>
  <si>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</si>
  <si>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</si>
  <si>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</si>
  <si>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</si>
  <si>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</si>
  <si>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</si>
  <si>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</si>
  <si>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</si>
  <si>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</si>
  <si>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</si>
  <si>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</si>
  <si>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</si>
  <si>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</si>
  <si>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</si>
  <si>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</si>
  <si>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</si>
  <si>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</si>
  <si>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</si>
  <si>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</si>
  <si>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</si>
  <si>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</si>
  <si>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</si>
  <si>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</si>
  <si>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</si>
  <si>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</si>
  <si>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</si>
  <si>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</si>
  <si>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</si>
  <si>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</si>
  <si>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</si>
  <si>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</si>
  <si>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</si>
  <si>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</si>
  <si>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</si>
  <si>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</si>
  <si>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</si>
  <si>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</si>
  <si>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</si>
  <si>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</si>
  <si>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</si>
  <si>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</si>
  <si>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</si>
  <si>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</si>
  <si>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</si>
  <si>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</si>
  <si>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</si>
  <si>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</si>
  <si>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</si>
  <si>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</si>
  <si>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</si>
  <si>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</si>
  <si>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</si>
  <si>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</si>
  <si>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</si>
  <si>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</si>
  <si>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</si>
  <si>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</si>
  <si>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</si>
  <si>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</si>
  <si>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</si>
  <si>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</si>
  <si>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</si>
  <si>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</si>
  <si>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</si>
  <si>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</si>
  <si>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</si>
  <si>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</si>
  <si>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</si>
  <si>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</si>
  <si>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</si>
  <si>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</si>
  <si>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</si>
  <si>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</si>
  <si>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</si>
  <si>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</si>
  <si>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</si>
  <si>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</si>
  <si>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</si>
  <si>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</si>
  <si>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</si>
  <si>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</si>
  <si>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</si>
  <si>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</si>
  <si>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</si>
  <si>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</si>
  <si>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</si>
  <si>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</si>
  <si>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</si>
  <si>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</si>
  <si>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</si>
  <si>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</si>
  <si>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</si>
  <si>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</si>
  <si>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</si>
  <si>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</si>
  <si>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</si>
  <si>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</si>
  <si>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</si>
  <si>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</si>
  <si>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</si>
  <si>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</si>
  <si>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</si>
  <si>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</si>
  <si>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</si>
  <si>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</si>
  <si>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</si>
  <si>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</si>
  <si>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</si>
  <si>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</si>
  <si>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</si>
  <si>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</si>
  <si>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</si>
  <si>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</si>
  <si>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</si>
  <si>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</si>
  <si>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</si>
  <si>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</si>
  <si>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</si>
  <si>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</si>
  <si>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</si>
  <si>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</si>
  <si>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</si>
  <si>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</si>
  <si>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</si>
  <si>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</si>
  <si>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</si>
  <si>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</si>
  <si>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</si>
  <si>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ir susijusių reikalavimų aprašo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</si>
  <si>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</si>
  <si>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</si>
  <si>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</si>
  <si>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</si>
  <si>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</si>
  <si>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</si>
  <si>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</si>
  <si>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</si>
  <si>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</si>
  <si>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</si>
  <si>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</si>
  <si>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</si>
  <si>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</si>
  <si>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</si>
  <si>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</si>
  <si>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</si>
  <si>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</si>
  <si>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</si>
  <si>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</si>
  <si>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</si>
  <si>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</si>
  <si>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</si>
  <si>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</si>
  <si>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</si>
  <si>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</si>
  <si>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</si>
  <si>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B.1.4.</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</si>
  <si>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</si>
  <si>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</si>
  <si>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</si>
  <si>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</si>
  <si>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</si>
  <si>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</si>
  <si>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</si>
  <si>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</si>
  <si>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</si>
  <si>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</si>
  <si>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</si>
  <si>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</si>
  <si>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</si>
  <si>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</si>
  <si>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</si>
  <si>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</si>
  <si>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</si>
  <si>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</si>
  <si>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</si>
  <si>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</si>
  <si>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</si>
  <si>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</si>
  <si>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</si>
  <si>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</si>
  <si>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</si>
  <si>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</si>
  <si>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</si>
  <si>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</si>
  <si>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</si>
  <si>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</si>
  <si>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Geriamojo vandens tiekimo ir nuotekų tvarkymo bei paviršinių nuotekų tvarkymo paslaugų įmonių apskaitos atskyrimo ir susijusių reikalavimų aprašo 11 priedas</t>
  </si>
  <si>
    <t>Ataskaitinio laikotarpio elektros energijos (įskaitant ir savo pasigamintą) suvartojimo ataskaita</t>
  </si>
  <si>
    <t xml:space="preserve"> ELEKTROS ENERGIJOS SUVARTOJIMAS TECHNOLOGINĖMS REIKMĖMS REGULIUOJAMOJE VEIKLOJE  (įskaitant pasigamintą)</t>
  </si>
  <si>
    <t>tūkst. kWh</t>
  </si>
  <si>
    <t>tiesiogiai ir netiesiogiai</t>
  </si>
  <si>
    <t>iš šio skaičiaus:  Elektros energija patalpų šildymui ir eksploatacijai</t>
  </si>
  <si>
    <t>A.1.1.1.</t>
  </si>
  <si>
    <t>A.1.1.2.</t>
  </si>
  <si>
    <t>A.1.1.3.</t>
  </si>
  <si>
    <t>A.1.1.4.</t>
  </si>
  <si>
    <t xml:space="preserve"> nuotekų surinkime</t>
  </si>
  <si>
    <t>A.1.1.5.</t>
  </si>
  <si>
    <t>A.1.1.6.</t>
  </si>
  <si>
    <t>A.1.1.7.</t>
  </si>
  <si>
    <t>paviršinių nuotekų tvarkyme*</t>
  </si>
  <si>
    <t>Elektros energija vandens ir nuotekų siurbliams,  orapūtėms, maišyklėms ir kitiems technologiniams įrenginiams</t>
  </si>
  <si>
    <t>A.1.2.1.</t>
  </si>
  <si>
    <t>A.1.2.2.</t>
  </si>
  <si>
    <t>A.1.2.3.</t>
  </si>
  <si>
    <t>A.1.2.4.</t>
  </si>
  <si>
    <t>A.1.2.5.</t>
  </si>
  <si>
    <t>A.1.2.6.</t>
  </si>
  <si>
    <t>A.1.2.7.</t>
  </si>
  <si>
    <t>ELEKTROS ENERGIJOS SUVARTOJIMAS REGULIUOJAMOJE VEIKLOJE IŠ VISO  (įskaitant pasigamintą)</t>
  </si>
  <si>
    <t>B.1.5.</t>
  </si>
  <si>
    <t>Bendrai priskiriamos šildymo, apšvietimo, vėdinimo ir kitos elektros energijos sąnaudos</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</si>
  <si>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</si>
  <si>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</si>
  <si>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</si>
  <si>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</si>
  <si>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</si>
  <si>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</si>
  <si>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</si>
  <si>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color theme="1"/>
        <rFont val="Times New Roman"/>
        <family val="1"/>
        <charset val="186"/>
      </rPr>
      <t>2</t>
    </r>
    <r>
      <rPr>
        <b/>
        <sz val="10"/>
        <color theme="1"/>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</si>
  <si>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</si>
  <si>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</si>
  <si>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</si>
  <si>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</si>
  <si>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</si>
  <si>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vandens pristatyme (įvertinant slėgį)</t>
  </si>
  <si>
    <t>F.1.1.3.</t>
  </si>
  <si>
    <t xml:space="preserve">Patiekto geriamojo vandens kiekis  </t>
  </si>
  <si>
    <r>
      <t>tūkst. m</t>
    </r>
    <r>
      <rPr>
        <b/>
        <i/>
        <vertAlign val="superscript"/>
        <sz val="10"/>
        <rFont val="Times New Roman"/>
        <family val="1"/>
        <charset val="186"/>
      </rPr>
      <t>3</t>
    </r>
  </si>
  <si>
    <t>8 priedas</t>
  </si>
  <si>
    <t>F.1.2.</t>
  </si>
  <si>
    <t>Elektros energijos suvartojimas vandens ruošimo veikloje</t>
  </si>
  <si>
    <t>kWh/m³</t>
  </si>
  <si>
    <t>F.1.2.1.</t>
  </si>
  <si>
    <t>F.1.2.3.</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</si>
  <si>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</si>
  <si>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</si>
  <si>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</si>
  <si>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</si>
  <si>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</si>
  <si>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</si>
  <si>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</si>
  <si>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</si>
  <si>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</si>
  <si>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r>
      <t>tūkst. m</t>
    </r>
    <r>
      <rPr>
        <b/>
        <i/>
        <vertAlign val="superscript"/>
        <sz val="10"/>
        <color theme="1"/>
        <rFont val="Times New Roman"/>
        <family val="1"/>
        <charset val="186"/>
      </rPr>
      <t>3</t>
    </r>
  </si>
  <si>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</si>
  <si>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</si>
  <si>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</si>
  <si>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</si>
  <si>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</si>
  <si>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</si>
  <si>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</si>
  <si>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</si>
  <si>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</si>
  <si>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</si>
  <si>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Ūkio subjektas:</t>
  </si>
  <si>
    <t>Geriamojo vandens tiekimo ir nuotekų tvarkymo bei paviršinių nuotekų tvarkymo paslaugų įmonių apskaitos atskyrimo ir susijusių reikalavimų aprašo 
12 priedas</t>
  </si>
  <si>
    <t>Ataskaitinis laikotarpis:</t>
  </si>
  <si>
    <r>
      <t>LR klimato kaitos mažinimo, šiltnamio efektą sukeliančių dujų mažinimo, aplinkos apsaugos tikslus atitinkančio reguliuojamo turto likutinės vertės</t>
    </r>
    <r>
      <rPr>
        <b/>
        <vertAlign val="superscript"/>
        <sz val="12"/>
        <rFont val="Times New Roman"/>
        <family val="1"/>
      </rPr>
      <t>1</t>
    </r>
    <r>
      <rPr>
        <b/>
        <sz val="12"/>
        <rFont val="Times New Roman"/>
        <family val="1"/>
        <charset val="186"/>
      </rPr>
      <t xml:space="preserve"> (suskaičiuotos pagal Aprašo nuostatas) (tūkst.Eur)</t>
    </r>
  </si>
  <si>
    <t>1. Šiame priede nurodomas turtas,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</si>
  <si>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t>Ūkio subjektas: UAB „Biržų vandenys“</t>
  </si>
  <si>
    <t>Ataskaitinis laikotarpis: 2021-01-01 - 2021-12-31</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</si>
  <si>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</si>
  <si>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</si>
  <si>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</si>
  <si>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</si>
  <si>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</si>
  <si>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</si>
  <si>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</si>
  <si>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</si>
  <si>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</si>
  <si>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</si>
  <si>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</si>
  <si>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</si>
  <si>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</si>
  <si>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</si>
  <si>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</si>
  <si>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C.5.  Punktui Tiesiogiai paslaugoms priskirto naudojamo turto buhalterinė įsigijimo vertė</t>
  </si>
  <si>
    <t>C.6.  Punktui Tiesiogiai paslaugoms priskirto naudojamo turto buhalterinė įsigijimo vertė</t>
  </si>
  <si>
    <t>B1.Darbo užmokestis</t>
  </si>
  <si>
    <t>B2.Soc. draudimas</t>
  </si>
  <si>
    <t>B3.Darbo saugos priemonės</t>
  </si>
  <si>
    <t>B5.Kitos personalo sąnaudos</t>
  </si>
  <si>
    <t>C.7.  Punktui Tiesiogiai paslaugoms priskirto naudojamo turto buhalterinė įsigijimo vertė</t>
  </si>
  <si>
    <t>L3.Nekilnojamo turto mokesčai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</si>
  <si>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</si>
  <si>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</si>
  <si>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</si>
  <si>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</si>
  <si>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</si>
  <si>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</si>
  <si>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</si>
  <si>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</si>
  <si>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</si>
  <si>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</si>
  <si>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</si>
  <si>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</si>
  <si>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</si>
  <si>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</si>
  <si>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</si>
  <si>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</si>
  <si>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</si>
  <si>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</si>
  <si>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</si>
  <si>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</si>
  <si>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</si>
  <si>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</si>
  <si>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</si>
  <si>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</si>
  <si>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</si>
  <si>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</si>
  <si>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</si>
  <si>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</si>
  <si>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</si>
  <si>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</si>
  <si>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</si>
  <si>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</si>
  <si>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 xml:space="preserve">II.2.2.keliai, šaligatviai ir tvoros </t>
  </si>
  <si>
    <t>C.2.2. Punktui Tiesiogiai paslaugoms priskirto naudojamo turto buhalterinė įsigijimo vertė</t>
  </si>
  <si>
    <t>II.2.3.vamzdynai</t>
  </si>
  <si>
    <t>C.2.3  Punktui Tiesiogiai paslaugoms priskirto naudojamo turto buhalterinė įsigijimo vertė</t>
  </si>
  <si>
    <t>II.2.4.Kiti įrenginiai</t>
  </si>
  <si>
    <t>C.2.4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</si>
  <si>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</si>
  <si>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</si>
  <si>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</si>
  <si>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</si>
  <si>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apskaitos prietaisai</t>
  </si>
  <si>
    <t>C.4.1  Punktui Tiesiogiai paslaugoms priskirto naudojamo turto buhalterinė įsigijimo vertė</t>
  </si>
  <si>
    <t>II.4.2. įrankiai</t>
  </si>
  <si>
    <t>C.4.2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</si>
  <si>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</si>
  <si>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</si>
  <si>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</si>
  <si>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</si>
  <si>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 xml:space="preserve">II.6.1. </t>
  </si>
  <si>
    <t>C.6.1.  Punktui Tiesiogiai paslaugoms priskirto naudojamo turto buhalterinė įsigijimo vertė</t>
  </si>
  <si>
    <t xml:space="preserve">II.6.2. </t>
  </si>
  <si>
    <t>C.6.2.  Punktui Tiesiogiai paslaugoms priskirto naudojamo turto buhalterinė įsigijimo vertė</t>
  </si>
  <si>
    <t xml:space="preserve">II.6.3. </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</si>
  <si>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</si>
  <si>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</si>
  <si>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</si>
  <si>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</si>
  <si>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</si>
  <si>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</si>
  <si>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</si>
  <si>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</si>
  <si>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</si>
  <si>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</si>
  <si>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</si>
  <si>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
  </si>
  <si>
    <t>II.2.2.1.keliai</t>
  </si>
  <si>
    <t>II.2.2.2.aikštelės</t>
  </si>
  <si>
    <t>II.2.2.3.šaligatviai</t>
  </si>
  <si>
    <t xml:space="preserve">II.2.2.4.tvoros </t>
  </si>
  <si>
    <t>3500</t>
  </si>
  <si>
    <t>1496</t>
  </si>
  <si>
    <t>1095</t>
  </si>
  <si>
    <t>32412</t>
  </si>
  <si>
    <t>1816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</si>
</sst>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_(* \(#,##0\);_(* &quot;-&quot;_);_(@_)"/>
    <numFmt numFmtId="165" formatCode="_-* #,##0.00\ _€_-;\-* #,##0.00\ _€_-;_-* &quot;-&quot;??\ _€_-;_-@_-"/>
    <numFmt numFmtId="166" formatCode="0.00000"/>
    <numFmt numFmtId="167" formatCode="#,##0.00000"/>
    <numFmt numFmtId="168" formatCode="#,##0.000"/>
    <numFmt numFmtId="169" formatCode="#,##0.000000"/>
    <numFmt numFmtId="170" formatCode="#,##0.0000000"/>
    <numFmt numFmtId="171" formatCode="#,##0.0000"/>
    <numFmt numFmtId="172" formatCode="0.000"/>
    <numFmt numFmtId="173" formatCode="#,##0.0"/>
    <numFmt numFmtId="174" formatCode="_-* #,##0.00\ _L_t_-;\-* #,##0.00\ _L_t_-;_-* &quot;-&quot;??\ _L_t_-;_-@_-"/>
    <numFmt numFmtId="175" formatCode="0.0"/>
    <numFmt numFmtId="176" formatCode="0.0%"/>
  </numFmts>
  <fonts count="63">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1"/>
      <color theme="0"/>
      <name val="Calibri"/>
      <family val="2"/>
      <charset val="186"/>
      <scheme val="minor"/>
    </font>
    <font>
      <sz val="9"/>
      <color theme="1"/>
      <name val="Times New Roman"/>
      <family val="1"/>
      <charset val="186"/>
    </font>
    <font>
      <b/>
      <sz val="12"/>
      <color theme="1"/>
      <name val="Times New Roman"/>
      <family val="1"/>
      <charset val="186"/>
    </font>
    <font>
      <sz val="12"/>
      <name val="Times New Roman"/>
      <family val="1"/>
      <charset val="186"/>
    </font>
    <font>
      <b/>
      <sz val="10"/>
      <color theme="1"/>
      <name val="Times New Roman"/>
      <family val="1"/>
    </font>
    <font>
      <sz val="10"/>
      <color theme="1"/>
      <name val="Times New Roman"/>
      <family val="1"/>
    </font>
    <font>
      <strike/>
      <sz val="10"/>
      <color theme="1"/>
      <name val="Times New Roman"/>
      <family val="1"/>
    </font>
    <font>
      <sz val="10"/>
      <name val="Times New Roman"/>
      <family val="1"/>
    </font>
    <font>
      <sz val="10"/>
      <color theme="1"/>
      <name val="Times New Roman"/>
      <family val="1"/>
      <charset val="186"/>
    </font>
    <font>
      <sz val="11"/>
      <color theme="1"/>
      <name val="Times New Roman"/>
      <family val="1"/>
      <charset val="186"/>
    </font>
    <font>
      <sz val="11"/>
      <name val="Calibri"/>
      <family val="2"/>
      <scheme val="minor"/>
    </font>
    <font>
      <sz val="11"/>
      <name val="Times New Roman"/>
      <family val="1"/>
      <charset val="186"/>
    </font>
    <font>
      <b/>
      <sz val="12"/>
      <name val="Times New Roman"/>
      <family val="1"/>
      <charset val="186"/>
    </font>
    <font>
      <b/>
      <sz val="10"/>
      <name val="Times New Roman"/>
      <family val="1"/>
      <charset val="186"/>
    </font>
    <font>
      <sz val="10"/>
      <name val="Times New Roman"/>
      <family val="1"/>
      <charset val="186"/>
    </font>
    <font>
      <b/>
      <sz val="10"/>
      <color theme="1"/>
      <name val="Calibri"/>
      <family val="2"/>
      <charset val="186"/>
      <scheme val="minor"/>
    </font>
    <font>
      <b/>
      <sz val="10"/>
      <name val="Times New Roman Baltic"/>
      <charset val="186"/>
    </font>
    <font>
      <b/>
      <sz val="11"/>
      <name val="Times New Roman"/>
      <family val="1"/>
      <charset val="186"/>
    </font>
    <font>
      <b/>
      <sz val="10"/>
      <name val="TimesLT"/>
      <charset val="186"/>
    </font>
    <font>
      <b/>
      <sz val="10"/>
      <color theme="1"/>
      <name val="Times New Roman"/>
      <family val="1"/>
      <charset val="186"/>
    </font>
    <font>
      <b/>
      <sz val="11"/>
      <color theme="1"/>
      <name val="Times New Roman"/>
      <family val="1"/>
      <charset val="186"/>
    </font>
    <font>
      <b/>
      <sz val="11"/>
      <name val="Times New Roman Baltic"/>
      <charset val="186"/>
    </font>
    <font>
      <b/>
      <sz val="9"/>
      <name val="Times New Roman"/>
      <family val="1"/>
      <charset val="186"/>
    </font>
    <font>
      <sz val="9"/>
      <name val="Times New Roman"/>
      <family val="1"/>
      <charset val="186"/>
    </font>
    <font>
      <i/>
      <sz val="9"/>
      <name val="Times New Roman"/>
      <family val="1"/>
      <charset val="186"/>
    </font>
    <font>
      <b/>
      <i/>
      <sz val="9"/>
      <name val="Times New Roman"/>
      <family val="1"/>
      <charset val="186"/>
    </font>
    <font>
      <i/>
      <sz val="11"/>
      <name val="Times New Roman"/>
      <family val="1"/>
      <charset val="186"/>
    </font>
    <font>
      <i/>
      <sz val="10"/>
      <name val="Times New Roman"/>
      <family val="1"/>
      <charset val="186"/>
    </font>
    <font>
      <sz val="10"/>
      <color rgb="FFFF0000"/>
      <name val="Times New Roman"/>
      <family val="1"/>
      <charset val="186"/>
    </font>
    <font>
      <sz val="11"/>
      <color rgb="FF0000FF"/>
      <name val="Times New Roman"/>
      <family val="1"/>
      <charset val="186"/>
    </font>
    <font>
      <b/>
      <sz val="9"/>
      <color theme="1"/>
      <name val="Times New Roman"/>
      <family val="1"/>
      <charset val="186"/>
    </font>
    <font>
      <sz val="9"/>
      <color rgb="FF0000FF"/>
      <name val="Times New Roman"/>
      <family val="1"/>
      <charset val="186"/>
    </font>
    <font>
      <sz val="10"/>
      <color rgb="FF0000FF"/>
      <name val="Times New Roman"/>
      <family val="1"/>
      <charset val="186"/>
    </font>
    <font>
      <sz val="11"/>
      <name val="Calibri"/>
      <family val="2"/>
      <charset val="186"/>
      <scheme val="minor"/>
    </font>
    <font>
      <i/>
      <sz val="10"/>
      <color theme="1"/>
      <name val="Times New Roman"/>
      <family val="1"/>
      <charset val="186"/>
    </font>
    <font>
      <i/>
      <sz val="11"/>
      <color theme="0"/>
      <name val="Calibri"/>
      <family val="2"/>
      <charset val="186"/>
      <scheme val="minor"/>
    </font>
    <font>
      <b/>
      <i/>
      <sz val="10"/>
      <color theme="1"/>
      <name val="Times New Roman"/>
      <family val="1"/>
      <charset val="186"/>
    </font>
    <font>
      <i/>
      <sz val="10"/>
      <color theme="8" tint="-0.249977111117893"/>
      <name val="Times New Roman"/>
      <family val="1"/>
      <charset val="186"/>
    </font>
    <font>
      <i/>
      <sz val="11"/>
      <color theme="1"/>
      <name val="Times New Roman"/>
      <family val="1"/>
      <charset val="186"/>
    </font>
    <font>
      <sz val="11"/>
      <color theme="0"/>
      <name val="Times New Roman"/>
      <family val="1"/>
      <charset val="186"/>
    </font>
    <font>
      <sz val="9"/>
      <color indexed="81"/>
      <name val="Tahoma"/>
      <family val="2"/>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scheme val="minor"/>
    </font>
    <font>
      <sz val="10"/>
      <name val="Arial"/>
      <family val="2"/>
    </font>
    <font>
      <i/>
      <sz val="10"/>
      <name val="Times New Roman"/>
      <family val="1"/>
    </font>
    <font>
      <sz val="10"/>
      <name val="Calibri"/>
      <family val="2"/>
      <scheme val="minor"/>
    </font>
    <font>
      <vertAlign val="subscript"/>
      <sz val="10"/>
      <name val="Times New Roman"/>
      <family val="1"/>
      <charset val="186"/>
    </font>
    <font>
      <b/>
      <vertAlign val="subscript"/>
      <sz val="10"/>
      <name val="Times New Roman"/>
      <family val="1"/>
      <charset val="186"/>
    </font>
    <font>
      <b/>
      <i/>
      <sz val="10"/>
      <name val="Times New Roman"/>
      <family val="1"/>
      <charset val="186"/>
    </font>
    <font>
      <b/>
      <sz val="10"/>
      <color indexed="59"/>
      <name val="Times New Roman"/>
      <family val="1"/>
      <charset val="186"/>
    </font>
    <font>
      <b/>
      <sz val="8"/>
      <name val="Arial"/>
      <family val="2"/>
      <charset val="186"/>
    </font>
    <font>
      <sz val="11"/>
      <color theme="1"/>
      <name val="Calibri"/>
      <family val="2"/>
      <scheme val="minor"/>
    </font>
    <font>
      <b/>
      <vertAlign val="subscript"/>
      <sz val="10"/>
      <color theme="1"/>
      <name val="Times New Roman"/>
      <family val="1"/>
      <charset val="186"/>
    </font>
    <font>
      <b/>
      <i/>
      <vertAlign val="subscript"/>
      <sz val="10"/>
      <name val="Times New Roman"/>
      <family val="1"/>
      <charset val="186"/>
    </font>
    <font>
      <b/>
      <i/>
      <vertAlign val="superscript"/>
      <sz val="10"/>
      <name val="Times New Roman"/>
      <family val="1"/>
      <charset val="186"/>
    </font>
    <font>
      <b/>
      <i/>
      <vertAlign val="superscript"/>
      <sz val="10"/>
      <color theme="1"/>
      <name val="Times New Roman"/>
      <family val="1"/>
      <charset val="186"/>
    </font>
    <font>
      <b/>
      <vertAlign val="superscript"/>
      <sz val="12"/>
      <name val="Times New Roman"/>
      <family val="1"/>
    </font>
    <font>
      <b/>
      <sz val="1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2" tint="-9.9978637043366805E-2"/>
        <bgColor indexed="64"/>
      </patternFill>
    </fill>
  </fills>
  <borders count="1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medium">
        <color indexed="64"/>
      </left>
      <right/>
      <top/>
      <bottom/>
      <diagonal/>
    </border>
    <border>
      <left style="double">
        <color indexed="64"/>
      </left>
      <right/>
      <top/>
      <bottom/>
      <diagonal/>
    </border>
    <border>
      <left style="thin">
        <color indexed="64"/>
      </left>
      <right style="medium">
        <color indexed="64"/>
      </right>
      <top/>
      <bottom/>
      <diagonal/>
    </border>
    <border>
      <left style="double">
        <color indexed="64"/>
      </left>
      <right style="medium">
        <color indexed="64"/>
      </right>
      <top/>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auto="1"/>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top/>
      <bottom style="double">
        <color indexed="64"/>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indexed="64"/>
      </right>
      <top style="medium">
        <color indexed="64"/>
      </top>
      <bottom style="double">
        <color indexed="64"/>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style="double">
        <color indexed="64"/>
      </top>
      <bottom style="double">
        <color indexed="64"/>
      </bottom>
      <diagonal/>
    </border>
    <border>
      <left style="medium">
        <color indexed="64"/>
      </left>
      <right style="double">
        <color indexed="64"/>
      </right>
      <top style="thin">
        <color indexed="64"/>
      </top>
      <bottom style="medium">
        <color indexed="64"/>
      </bottom>
      <diagonal/>
    </border>
  </borders>
  <cellStyleXfs count="7">
    <xf numFmtId="0" fontId="0" fillId="0" borderId="0"/>
    <xf numFmtId="0" fontId="6" fillId="0" borderId="0"/>
    <xf numFmtId="0" fontId="13" fillId="0" borderId="0"/>
    <xf numFmtId="165" fontId="1" fillId="0" borderId="0" applyFont="0" applyFill="0" applyBorder="0" applyAlignment="0" applyProtection="0"/>
    <xf numFmtId="174" fontId="1" fillId="0" borderId="0" applyFont="0" applyFill="0" applyBorder="0" applyAlignment="0" applyProtection="0"/>
    <xf numFmtId="0" fontId="48" fillId="0" borderId="0"/>
    <xf numFmtId="0" fontId="56" fillId="0" borderId="0"/>
  </cellStyleXfs>
  <cellXfs count="1383">
    <xf numFmtId="0" fontId="0" fillId="0" borderId="0" xfId="0"/>
    <xf numFmtId="0" fontId="4" fillId="0" borderId="0" xfId="0" applyFont="1" applyAlignment="1">
      <alignment horizontal="center" vertical="center" wrapText="1"/>
    </xf>
    <xf numFmtId="0" fontId="5" fillId="0" borderId="0" xfId="0" applyFont="1" applyAlignment="1" applyProtection="1">
      <alignment vertical="center" wrapText="1"/>
      <protection hidden="1"/>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8" fillId="2" borderId="2" xfId="1" applyFont="1" applyFill="1" applyBorder="1" applyAlignment="1">
      <alignment horizontal="center" vertical="center"/>
    </xf>
    <xf numFmtId="0" fontId="7" fillId="2" borderId="2" xfId="1" applyFont="1" applyFill="1" applyBorder="1" applyAlignment="1">
      <alignment horizontal="left" vertical="center" wrapText="1"/>
    </xf>
    <xf numFmtId="0" fontId="9" fillId="2" borderId="2" xfId="1" applyFont="1" applyFill="1" applyBorder="1" applyAlignment="1">
      <alignment horizontal="center" vertical="center"/>
    </xf>
    <xf numFmtId="0" fontId="8" fillId="2" borderId="2" xfId="1" applyFont="1" applyFill="1" applyBorder="1" applyAlignment="1">
      <alignment horizontal="left" vertical="center" wrapText="1"/>
    </xf>
    <xf numFmtId="49" fontId="8" fillId="2" borderId="2" xfId="1" applyNumberFormat="1" applyFont="1" applyFill="1" applyBorder="1" applyAlignment="1">
      <alignment horizontal="center" vertical="center"/>
    </xf>
    <xf numFmtId="0" fontId="8" fillId="2" borderId="3" xfId="1" applyFont="1" applyFill="1" applyBorder="1" applyAlignment="1">
      <alignment horizontal="center" vertical="center"/>
    </xf>
    <xf numFmtId="0" fontId="8" fillId="2" borderId="3" xfId="1" applyFont="1" applyFill="1" applyBorder="1" applyAlignment="1">
      <alignment horizontal="left" vertical="center" wrapText="1"/>
    </xf>
    <xf numFmtId="0" fontId="8"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8" fillId="2" borderId="5" xfId="1" applyFont="1" applyFill="1" applyBorder="1" applyAlignment="1">
      <alignment horizontal="center" vertical="center"/>
    </xf>
    <xf numFmtId="0" fontId="8" fillId="2" borderId="5" xfId="1" applyFont="1" applyFill="1" applyBorder="1" applyAlignment="1">
      <alignment horizontal="left" vertical="center" wrapText="1"/>
    </xf>
    <xf numFmtId="0" fontId="10" fillId="2" borderId="2" xfId="1" applyFont="1" applyFill="1" applyBorder="1" applyAlignment="1">
      <alignment horizontal="center" vertical="center"/>
    </xf>
    <xf numFmtId="2" fontId="10" fillId="2" borderId="2" xfId="1" applyNumberFormat="1" applyFont="1" applyFill="1" applyBorder="1" applyAlignment="1">
      <alignment horizontal="left" vertical="center" wrapText="1"/>
    </xf>
    <xf numFmtId="2" fontId="8" fillId="2" borderId="2" xfId="1" applyNumberFormat="1" applyFont="1" applyFill="1" applyBorder="1" applyAlignment="1">
      <alignment horizontal="left" vertical="center" wrapText="1"/>
    </xf>
    <xf numFmtId="2" fontId="8" fillId="2" borderId="3" xfId="1" applyNumberFormat="1" applyFont="1" applyFill="1" applyBorder="1" applyAlignment="1">
      <alignment horizontal="left" vertical="center" wrapText="1"/>
    </xf>
    <xf numFmtId="0" fontId="8" fillId="2" borderId="6" xfId="1" applyFont="1" applyFill="1" applyBorder="1" applyAlignment="1">
      <alignment horizontal="center" vertical="center"/>
    </xf>
    <xf numFmtId="2" fontId="8" fillId="2" borderId="6" xfId="1" applyNumberFormat="1" applyFont="1" applyFill="1" applyBorder="1" applyAlignment="1">
      <alignment horizontal="left" vertical="center" wrapText="1"/>
    </xf>
    <xf numFmtId="0" fontId="8" fillId="2" borderId="3" xfId="1" applyFont="1" applyFill="1" applyBorder="1" applyAlignment="1">
      <alignment horizontal="center" vertical="center" wrapText="1"/>
    </xf>
    <xf numFmtId="0" fontId="9" fillId="2" borderId="4" xfId="1" applyFont="1" applyFill="1" applyBorder="1" applyAlignment="1">
      <alignment horizontal="center" vertical="center"/>
    </xf>
    <xf numFmtId="0" fontId="8" fillId="2" borderId="6" xfId="1" applyFont="1" applyFill="1" applyBorder="1" applyAlignment="1">
      <alignment horizontal="left" vertical="center" wrapText="1"/>
    </xf>
    <xf numFmtId="0" fontId="11" fillId="0" borderId="0" xfId="0" applyFont="1"/>
    <xf numFmtId="0" fontId="12" fillId="0" borderId="0" xfId="0" applyFont="1"/>
    <xf numFmtId="0" fontId="8" fillId="0" borderId="0" xfId="1" applyFont="1" applyAlignment="1">
      <alignment horizontal="left" vertical="center" wrapText="1"/>
    </xf>
    <xf numFmtId="0" fontId="14" fillId="0" borderId="0" xfId="2" applyFont="1"/>
    <xf numFmtId="0" fontId="15" fillId="0" borderId="0" xfId="0" applyFont="1" applyAlignment="1" applyProtection="1">
      <alignment vertical="center"/>
      <protection hidden="1"/>
    </xf>
    <xf numFmtId="0" fontId="16" fillId="2" borderId="1" xfId="0" applyFont="1" applyFill="1" applyBorder="1" applyAlignment="1" applyProtection="1">
      <alignment horizontal="center" vertical="center" wrapText="1"/>
      <protection locked="0"/>
    </xf>
    <xf numFmtId="164" fontId="16"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164" fontId="18" fillId="2" borderId="1" xfId="0" applyNumberFormat="1" applyFont="1" applyFill="1" applyBorder="1" applyAlignment="1">
      <alignment vertical="center" wrapText="1"/>
    </xf>
    <xf numFmtId="0" fontId="16" fillId="2" borderId="5" xfId="0" applyFont="1" applyFill="1" applyBorder="1" applyAlignment="1" applyProtection="1">
      <alignment horizontal="center" vertical="center" wrapText="1"/>
      <protection locked="0"/>
    </xf>
    <xf numFmtId="2" fontId="19" fillId="0" borderId="7" xfId="3" applyNumberFormat="1" applyFont="1" applyBorder="1" applyAlignment="1" applyProtection="1">
      <alignment wrapText="1"/>
      <protection locked="0"/>
    </xf>
    <xf numFmtId="0" fontId="16" fillId="2" borderId="2" xfId="0" applyFont="1" applyFill="1" applyBorder="1" applyAlignment="1" applyProtection="1">
      <alignment horizontal="center" vertical="center" wrapText="1"/>
      <protection locked="0"/>
    </xf>
    <xf numFmtId="2" fontId="19" fillId="0" borderId="8" xfId="3" applyNumberFormat="1" applyFont="1" applyBorder="1" applyAlignment="1" applyProtection="1">
      <alignment wrapText="1"/>
      <protection locked="0"/>
    </xf>
    <xf numFmtId="0" fontId="16" fillId="2" borderId="3" xfId="0" applyFont="1" applyFill="1" applyBorder="1" applyAlignment="1" applyProtection="1">
      <alignment horizontal="center" vertical="center" wrapText="1"/>
      <protection locked="0"/>
    </xf>
    <xf numFmtId="2" fontId="19" fillId="0" borderId="3" xfId="3" applyNumberFormat="1" applyFont="1" applyBorder="1" applyAlignment="1" applyProtection="1">
      <alignment wrapText="1"/>
      <protection locked="0"/>
    </xf>
    <xf numFmtId="0" fontId="20" fillId="2" borderId="9" xfId="0" applyFont="1" applyFill="1" applyBorder="1" applyAlignment="1" applyProtection="1">
      <alignment horizontal="center" vertical="center" wrapText="1"/>
      <protection locked="0"/>
    </xf>
    <xf numFmtId="4" fontId="20" fillId="2" borderId="9" xfId="3" applyNumberFormat="1" applyFont="1" applyFill="1" applyBorder="1" applyAlignment="1" applyProtection="1">
      <alignment wrapText="1"/>
      <protection locked="0"/>
    </xf>
    <xf numFmtId="2" fontId="21" fillId="2" borderId="1" xfId="0" applyNumberFormat="1" applyFont="1" applyFill="1" applyBorder="1" applyAlignment="1">
      <alignment vertical="center" wrapText="1"/>
    </xf>
    <xf numFmtId="2" fontId="19" fillId="2" borderId="7" xfId="3" applyNumberFormat="1" applyFont="1" applyFill="1" applyBorder="1" applyAlignment="1" applyProtection="1">
      <alignment wrapText="1"/>
      <protection locked="0"/>
    </xf>
    <xf numFmtId="2" fontId="19" fillId="2" borderId="8" xfId="3" applyNumberFormat="1" applyFont="1" applyFill="1" applyBorder="1" applyAlignment="1" applyProtection="1">
      <alignment wrapText="1"/>
      <protection locked="0"/>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2" fontId="19" fillId="0" borderId="10" xfId="3" applyNumberFormat="1" applyFont="1" applyBorder="1" applyAlignment="1" applyProtection="1">
      <alignment wrapText="1"/>
      <protection locked="0"/>
    </xf>
    <xf numFmtId="0" fontId="23" fillId="2" borderId="9" xfId="0" applyFont="1" applyFill="1" applyBorder="1" applyAlignment="1">
      <alignment horizontal="center" vertical="center" wrapText="1"/>
    </xf>
    <xf numFmtId="2" fontId="24" fillId="2" borderId="9" xfId="3" applyNumberFormat="1" applyFont="1" applyFill="1" applyBorder="1" applyAlignment="1" applyProtection="1">
      <alignment wrapText="1"/>
      <protection locked="0"/>
    </xf>
    <xf numFmtId="0" fontId="17" fillId="0" borderId="0" xfId="2" applyFont="1"/>
    <xf numFmtId="0" fontId="15" fillId="0" borderId="0" xfId="2" applyFont="1"/>
    <xf numFmtId="0" fontId="25" fillId="2" borderId="11" xfId="2" applyFont="1" applyFill="1" applyBorder="1" applyAlignment="1">
      <alignment horizontal="center" vertical="center"/>
    </xf>
    <xf numFmtId="0" fontId="25" fillId="2" borderId="12" xfId="2" applyFont="1" applyFill="1" applyBorder="1" applyAlignment="1">
      <alignment horizontal="center" vertical="center"/>
    </xf>
    <xf numFmtId="3" fontId="16" fillId="2" borderId="12" xfId="2" applyNumberFormat="1" applyFont="1" applyFill="1" applyBorder="1" applyAlignment="1" applyProtection="1">
      <alignment horizontal="center" vertical="center"/>
      <protection locked="0"/>
    </xf>
    <xf numFmtId="0" fontId="16" fillId="2" borderId="13" xfId="2" applyFont="1" applyFill="1" applyBorder="1" applyAlignment="1">
      <alignment horizontal="center" vertical="center"/>
    </xf>
    <xf numFmtId="0" fontId="25" fillId="2" borderId="14" xfId="2" applyFont="1" applyFill="1" applyBorder="1" applyAlignment="1">
      <alignment horizontal="center" vertical="center" wrapText="1"/>
    </xf>
    <xf numFmtId="0" fontId="25" fillId="2" borderId="15" xfId="2" applyFont="1" applyFill="1" applyBorder="1" applyAlignment="1">
      <alignment horizontal="center" vertical="center" wrapText="1"/>
    </xf>
    <xf numFmtId="166" fontId="25" fillId="2" borderId="15" xfId="2" applyNumberFormat="1" applyFont="1" applyFill="1" applyBorder="1" applyAlignment="1">
      <alignment horizontal="center" vertical="center"/>
    </xf>
    <xf numFmtId="0" fontId="26" fillId="2" borderId="16" xfId="2" applyFont="1" applyFill="1" applyBorder="1"/>
    <xf numFmtId="167" fontId="25" fillId="2" borderId="15" xfId="2" applyNumberFormat="1" applyFont="1" applyFill="1" applyBorder="1" applyAlignment="1">
      <alignment horizontal="center" vertical="center"/>
    </xf>
    <xf numFmtId="0" fontId="26" fillId="2" borderId="16" xfId="2" applyFont="1" applyFill="1" applyBorder="1" applyAlignment="1">
      <alignment horizontal="center" vertical="center"/>
    </xf>
    <xf numFmtId="167" fontId="14" fillId="0" borderId="0" xfId="2" applyNumberFormat="1" applyFont="1" applyAlignment="1">
      <alignment vertical="center"/>
    </xf>
    <xf numFmtId="0" fontId="25" fillId="2" borderId="17" xfId="2" applyFont="1" applyFill="1" applyBorder="1" applyAlignment="1">
      <alignment horizontal="center" vertical="center" wrapText="1"/>
    </xf>
    <xf numFmtId="0" fontId="25" fillId="2" borderId="18" xfId="2" applyFont="1" applyFill="1" applyBorder="1" applyAlignment="1">
      <alignment vertical="center" wrapText="1"/>
    </xf>
    <xf numFmtId="167" fontId="25" fillId="2" borderId="18" xfId="2" applyNumberFormat="1" applyFont="1" applyFill="1" applyBorder="1" applyAlignment="1">
      <alignment horizontal="center" vertical="center"/>
    </xf>
    <xf numFmtId="0" fontId="26" fillId="2" borderId="19" xfId="2" applyFont="1" applyFill="1" applyBorder="1" applyAlignment="1">
      <alignment horizontal="center" vertical="center"/>
    </xf>
    <xf numFmtId="0" fontId="26" fillId="2" borderId="20" xfId="2" applyFont="1" applyFill="1" applyBorder="1" applyAlignment="1">
      <alignment horizontal="center" vertical="center" wrapText="1"/>
    </xf>
    <xf numFmtId="0" fontId="27" fillId="2" borderId="21" xfId="2" applyFont="1" applyFill="1" applyBorder="1" applyAlignment="1">
      <alignment horizontal="right" vertical="center" wrapText="1"/>
    </xf>
    <xf numFmtId="167" fontId="26" fillId="0" borderId="21" xfId="2" applyNumberFormat="1" applyFont="1" applyBorder="1" applyAlignment="1">
      <alignment horizontal="center" vertical="center"/>
    </xf>
    <xf numFmtId="0" fontId="26" fillId="2" borderId="22" xfId="2" applyFont="1" applyFill="1" applyBorder="1" applyAlignment="1">
      <alignment horizontal="center" vertical="center"/>
    </xf>
    <xf numFmtId="0" fontId="26" fillId="2" borderId="23" xfId="2" applyFont="1" applyFill="1" applyBorder="1" applyAlignment="1">
      <alignment horizontal="center" vertical="center" wrapText="1"/>
    </xf>
    <xf numFmtId="0" fontId="27" fillId="2" borderId="24" xfId="2" applyFont="1" applyFill="1" applyBorder="1" applyAlignment="1">
      <alignment horizontal="right" vertical="center" wrapText="1"/>
    </xf>
    <xf numFmtId="167" fontId="26" fillId="0" borderId="24" xfId="2" applyNumberFormat="1" applyFont="1" applyBorder="1" applyAlignment="1">
      <alignment horizontal="center" vertical="center"/>
    </xf>
    <xf numFmtId="0" fontId="26" fillId="2" borderId="25" xfId="2" applyFont="1" applyFill="1" applyBorder="1" applyAlignment="1">
      <alignment horizontal="center" vertical="center"/>
    </xf>
    <xf numFmtId="0" fontId="25" fillId="2" borderId="20" xfId="2" applyFont="1" applyFill="1" applyBorder="1" applyAlignment="1">
      <alignment horizontal="center" vertical="center" wrapText="1"/>
    </xf>
    <xf numFmtId="0" fontId="25" fillId="2" borderId="21" xfId="2" applyFont="1" applyFill="1" applyBorder="1" applyAlignment="1">
      <alignment vertical="center" wrapText="1"/>
    </xf>
    <xf numFmtId="167" fontId="25" fillId="2" borderId="21" xfId="2" applyNumberFormat="1" applyFont="1" applyFill="1" applyBorder="1" applyAlignment="1">
      <alignment horizontal="center" vertical="center"/>
    </xf>
    <xf numFmtId="166" fontId="26" fillId="0" borderId="21" xfId="2" applyNumberFormat="1" applyFont="1" applyBorder="1" applyAlignment="1">
      <alignment horizontal="center" vertical="center"/>
    </xf>
    <xf numFmtId="167" fontId="26" fillId="2" borderId="18" xfId="2" applyNumberFormat="1" applyFont="1" applyFill="1" applyBorder="1" applyAlignment="1">
      <alignment horizontal="center" vertical="center"/>
    </xf>
    <xf numFmtId="167" fontId="4" fillId="0" borderId="21" xfId="2" applyNumberFormat="1" applyFont="1" applyBorder="1" applyAlignment="1">
      <alignment horizontal="center" vertical="center"/>
    </xf>
    <xf numFmtId="0" fontId="25" fillId="2" borderId="18" xfId="2" applyFont="1" applyFill="1" applyBorder="1" applyAlignment="1">
      <alignment horizontal="center" vertical="center" wrapText="1"/>
    </xf>
    <xf numFmtId="167" fontId="4" fillId="3" borderId="21" xfId="2" applyNumberFormat="1" applyFont="1" applyFill="1" applyBorder="1" applyAlignment="1">
      <alignment horizontal="center" vertical="center"/>
    </xf>
    <xf numFmtId="4" fontId="17" fillId="0" borderId="0" xfId="2" applyNumberFormat="1" applyFont="1"/>
    <xf numFmtId="0" fontId="25" fillId="2" borderId="11" xfId="2" applyFont="1" applyFill="1" applyBorder="1" applyAlignment="1">
      <alignment horizontal="center" vertical="center" wrapText="1"/>
    </xf>
    <xf numFmtId="0" fontId="25" fillId="2" borderId="12" xfId="2" applyFont="1" applyFill="1" applyBorder="1" applyAlignment="1">
      <alignment horizontal="center" vertical="center" wrapText="1"/>
    </xf>
    <xf numFmtId="4" fontId="25" fillId="2" borderId="12" xfId="2" applyNumberFormat="1" applyFont="1" applyFill="1" applyBorder="1" applyAlignment="1">
      <alignment horizontal="center" vertical="center"/>
    </xf>
    <xf numFmtId="0" fontId="26" fillId="2" borderId="13" xfId="2" applyFont="1" applyFill="1" applyBorder="1" applyAlignment="1">
      <alignment horizontal="center" vertical="center"/>
    </xf>
    <xf numFmtId="4" fontId="25" fillId="2" borderId="18" xfId="2" applyNumberFormat="1" applyFont="1" applyFill="1" applyBorder="1" applyAlignment="1">
      <alignment horizontal="center" vertical="center"/>
    </xf>
    <xf numFmtId="0" fontId="26" fillId="2" borderId="21" xfId="2" applyFont="1" applyFill="1" applyBorder="1" applyAlignment="1">
      <alignment vertical="center" wrapText="1"/>
    </xf>
    <xf numFmtId="4" fontId="26" fillId="2" borderId="21" xfId="2" applyNumberFormat="1" applyFont="1" applyFill="1" applyBorder="1" applyAlignment="1">
      <alignment horizontal="center" vertical="center"/>
    </xf>
    <xf numFmtId="4" fontId="4" fillId="2" borderId="21" xfId="2" applyNumberFormat="1" applyFont="1" applyFill="1" applyBorder="1" applyAlignment="1">
      <alignment horizontal="center" vertical="center"/>
    </xf>
    <xf numFmtId="0" fontId="29" fillId="0" borderId="0" xfId="2" applyFont="1"/>
    <xf numFmtId="0" fontId="27" fillId="2" borderId="20" xfId="2" applyFont="1" applyFill="1" applyBorder="1" applyAlignment="1">
      <alignment horizontal="center" vertical="center" wrapText="1"/>
    </xf>
    <xf numFmtId="0" fontId="27" fillId="2" borderId="21" xfId="2" applyFont="1" applyFill="1" applyBorder="1" applyAlignment="1">
      <alignment vertical="center" wrapText="1"/>
    </xf>
    <xf numFmtId="4" fontId="27" fillId="2" borderId="21" xfId="2" applyNumberFormat="1" applyFont="1" applyFill="1" applyBorder="1" applyAlignment="1">
      <alignment horizontal="center" vertical="center"/>
    </xf>
    <xf numFmtId="0" fontId="27" fillId="2" borderId="22" xfId="2" applyFont="1" applyFill="1" applyBorder="1" applyAlignment="1">
      <alignment horizontal="center" vertical="center"/>
    </xf>
    <xf numFmtId="0" fontId="30" fillId="0" borderId="0" xfId="2" applyFont="1"/>
    <xf numFmtId="0" fontId="31" fillId="0" borderId="0" xfId="2" applyFont="1"/>
    <xf numFmtId="0" fontId="26" fillId="2" borderId="24" xfId="2" applyFont="1" applyFill="1" applyBorder="1" applyAlignment="1">
      <alignment vertical="center" wrapText="1"/>
    </xf>
    <xf numFmtId="4" fontId="26" fillId="2" borderId="24" xfId="2" applyNumberFormat="1" applyFont="1" applyFill="1" applyBorder="1" applyAlignment="1">
      <alignment horizontal="center" vertical="center"/>
    </xf>
    <xf numFmtId="0" fontId="31" fillId="0" borderId="0" xfId="2" applyFont="1" applyAlignment="1">
      <alignment vertical="center"/>
    </xf>
    <xf numFmtId="0" fontId="25" fillId="2" borderId="26" xfId="2"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21" xfId="0" applyFont="1" applyFill="1" applyBorder="1" applyAlignment="1">
      <alignment wrapText="1"/>
    </xf>
    <xf numFmtId="0" fontId="11" fillId="0" borderId="21" xfId="0" applyFont="1" applyBorder="1" applyAlignment="1">
      <alignment horizontal="center" vertical="center" wrapText="1"/>
    </xf>
    <xf numFmtId="0" fontId="11" fillId="2" borderId="22"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1" fillId="0" borderId="24" xfId="0" applyFont="1" applyBorder="1" applyAlignment="1">
      <alignment horizontal="center" vertical="center" wrapText="1"/>
    </xf>
    <xf numFmtId="0" fontId="11" fillId="2" borderId="25"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32" xfId="0" applyFont="1" applyFill="1" applyBorder="1" applyAlignment="1">
      <alignment wrapText="1"/>
    </xf>
    <xf numFmtId="2" fontId="11" fillId="0" borderId="32" xfId="0" applyNumberFormat="1" applyFont="1" applyBorder="1" applyAlignment="1">
      <alignment horizontal="center" vertical="center" wrapText="1"/>
    </xf>
    <xf numFmtId="0" fontId="11" fillId="2" borderId="33" xfId="0" applyFont="1" applyFill="1" applyBorder="1" applyAlignment="1">
      <alignment horizontal="center" vertical="center" wrapText="1"/>
    </xf>
    <xf numFmtId="0" fontId="25" fillId="2" borderId="34" xfId="2" applyFont="1" applyFill="1" applyBorder="1" applyAlignment="1">
      <alignment horizontal="center" vertical="center" wrapText="1"/>
    </xf>
    <xf numFmtId="0" fontId="32" fillId="0" borderId="0" xfId="2" applyFont="1"/>
    <xf numFmtId="0" fontId="25" fillId="2" borderId="35" xfId="2" applyFont="1" applyFill="1" applyBorder="1" applyAlignment="1">
      <alignment horizontal="center" vertical="center" wrapText="1"/>
    </xf>
    <xf numFmtId="0" fontId="25" fillId="2" borderId="36" xfId="2" applyFont="1" applyFill="1" applyBorder="1" applyAlignment="1">
      <alignment horizontal="center" vertical="center" wrapText="1"/>
    </xf>
    <xf numFmtId="4" fontId="33" fillId="2" borderId="36" xfId="2" applyNumberFormat="1" applyFont="1" applyFill="1" applyBorder="1" applyAlignment="1">
      <alignment horizontal="center" vertical="center"/>
    </xf>
    <xf numFmtId="0" fontId="34" fillId="2" borderId="29" xfId="2" applyFont="1" applyFill="1" applyBorder="1" applyAlignment="1">
      <alignment horizontal="center" vertical="center"/>
    </xf>
    <xf numFmtId="0" fontId="35" fillId="0" borderId="0" xfId="2" applyFont="1"/>
    <xf numFmtId="0" fontId="25" fillId="2" borderId="23" xfId="2" applyFont="1" applyFill="1" applyBorder="1" applyAlignment="1">
      <alignment horizontal="center" vertical="center" wrapText="1"/>
    </xf>
    <xf numFmtId="0" fontId="25" fillId="2" borderId="24" xfId="2" applyFont="1" applyFill="1" applyBorder="1" applyAlignment="1">
      <alignment horizontal="center" vertical="center" wrapText="1"/>
    </xf>
    <xf numFmtId="4" fontId="25" fillId="0" borderId="24" xfId="2" applyNumberFormat="1" applyFont="1" applyBorder="1" applyAlignment="1">
      <alignment horizontal="center" vertical="center"/>
    </xf>
    <xf numFmtId="4" fontId="25" fillId="0" borderId="12" xfId="2" applyNumberFormat="1" applyFont="1" applyBorder="1" applyAlignment="1">
      <alignment horizontal="center" vertical="center"/>
    </xf>
    <xf numFmtId="4" fontId="25" fillId="2" borderId="36" xfId="2" applyNumberFormat="1" applyFont="1" applyFill="1" applyBorder="1" applyAlignment="1">
      <alignment horizontal="center" vertical="center"/>
    </xf>
    <xf numFmtId="0" fontId="26" fillId="2" borderId="29" xfId="2" applyFont="1" applyFill="1" applyBorder="1" applyAlignment="1">
      <alignment horizontal="center" vertical="center"/>
    </xf>
    <xf numFmtId="0" fontId="26" fillId="2" borderId="37" xfId="2" applyFont="1" applyFill="1" applyBorder="1" applyAlignment="1">
      <alignment horizontal="center" vertical="center" wrapText="1"/>
    </xf>
    <xf numFmtId="0" fontId="26" fillId="2" borderId="32" xfId="2" applyFont="1" applyFill="1" applyBorder="1" applyAlignment="1">
      <alignment vertical="center" wrapText="1"/>
    </xf>
    <xf numFmtId="4" fontId="26" fillId="2" borderId="32" xfId="2" applyNumberFormat="1" applyFont="1" applyFill="1" applyBorder="1" applyAlignment="1">
      <alignment horizontal="center" vertical="center"/>
    </xf>
    <xf numFmtId="0" fontId="26" fillId="2" borderId="33" xfId="2" applyFont="1" applyFill="1" applyBorder="1" applyAlignment="1">
      <alignment horizontal="center" vertical="center"/>
    </xf>
    <xf numFmtId="0" fontId="36" fillId="0" borderId="0" xfId="0" applyFont="1"/>
    <xf numFmtId="0" fontId="3" fillId="0" borderId="0" xfId="0" applyFont="1"/>
    <xf numFmtId="4" fontId="0" fillId="0" borderId="0" xfId="0" applyNumberFormat="1"/>
    <xf numFmtId="0" fontId="23" fillId="0" borderId="0" xfId="2" applyFont="1"/>
    <xf numFmtId="0" fontId="5" fillId="0" borderId="0" xfId="0" applyFont="1" applyAlignment="1" applyProtection="1">
      <alignment vertical="center"/>
      <protection hidden="1"/>
    </xf>
    <xf numFmtId="4" fontId="22" fillId="2" borderId="1" xfId="0" applyNumberFormat="1" applyFont="1" applyFill="1" applyBorder="1" applyAlignment="1" applyProtection="1">
      <alignment horizontal="center" vertical="center"/>
      <protection hidden="1"/>
    </xf>
    <xf numFmtId="4" fontId="22" fillId="2" borderId="38" xfId="0" applyNumberFormat="1" applyFont="1" applyFill="1" applyBorder="1" applyAlignment="1" applyProtection="1">
      <alignment horizontal="center" vertical="center" wrapText="1"/>
      <protection hidden="1"/>
    </xf>
    <xf numFmtId="4" fontId="16" fillId="2" borderId="1" xfId="0" applyNumberFormat="1" applyFont="1" applyFill="1" applyBorder="1" applyAlignment="1" applyProtection="1">
      <alignment horizontal="center" vertical="center" wrapText="1"/>
      <protection hidden="1"/>
    </xf>
    <xf numFmtId="4" fontId="16" fillId="2" borderId="39" xfId="0" applyNumberFormat="1" applyFont="1" applyFill="1" applyBorder="1" applyAlignment="1" applyProtection="1">
      <alignment horizontal="center" vertical="center" wrapText="1"/>
      <protection hidden="1"/>
    </xf>
    <xf numFmtId="4" fontId="30" fillId="2" borderId="11" xfId="0" applyNumberFormat="1" applyFont="1" applyFill="1" applyBorder="1" applyAlignment="1" applyProtection="1">
      <alignment horizontal="center" vertical="center" wrapText="1"/>
      <protection hidden="1"/>
    </xf>
    <xf numFmtId="4" fontId="30" fillId="2" borderId="12" xfId="0" applyNumberFormat="1" applyFont="1" applyFill="1" applyBorder="1" applyAlignment="1" applyProtection="1">
      <alignment horizontal="center" vertical="center" wrapText="1"/>
      <protection hidden="1"/>
    </xf>
    <xf numFmtId="4" fontId="30" fillId="2" borderId="13" xfId="0" applyNumberFormat="1" applyFont="1" applyFill="1" applyBorder="1" applyAlignment="1" applyProtection="1">
      <alignment horizontal="center" vertical="center" wrapText="1"/>
      <protection hidden="1"/>
    </xf>
    <xf numFmtId="4" fontId="30" fillId="2" borderId="40" xfId="0" applyNumberFormat="1" applyFont="1" applyFill="1" applyBorder="1" applyAlignment="1" applyProtection="1">
      <alignment horizontal="center" vertical="center" wrapText="1"/>
      <protection hidden="1"/>
    </xf>
    <xf numFmtId="4" fontId="16" fillId="2" borderId="41" xfId="0" applyNumberFormat="1" applyFont="1" applyFill="1" applyBorder="1" applyAlignment="1" applyProtection="1">
      <alignment horizontal="center" vertical="center" wrapText="1"/>
      <protection hidden="1"/>
    </xf>
    <xf numFmtId="4" fontId="30" fillId="2" borderId="41" xfId="0" applyNumberFormat="1" applyFont="1" applyFill="1" applyBorder="1" applyAlignment="1" applyProtection="1">
      <alignment horizontal="center" vertical="center" wrapText="1"/>
      <protection hidden="1"/>
    </xf>
    <xf numFmtId="4" fontId="22" fillId="2" borderId="42" xfId="0" applyNumberFormat="1" applyFont="1" applyFill="1" applyBorder="1" applyAlignment="1">
      <alignment horizontal="center" vertical="center"/>
    </xf>
    <xf numFmtId="4" fontId="22" fillId="2" borderId="43" xfId="0" applyNumberFormat="1" applyFont="1" applyFill="1" applyBorder="1" applyAlignment="1" applyProtection="1">
      <alignment horizontal="center" vertical="center" wrapText="1"/>
      <protection hidden="1"/>
    </xf>
    <xf numFmtId="4" fontId="37" fillId="2" borderId="42" xfId="0" applyNumberFormat="1" applyFont="1" applyFill="1" applyBorder="1" applyAlignment="1" applyProtection="1">
      <alignment horizontal="center" vertical="center"/>
      <protection hidden="1"/>
    </xf>
    <xf numFmtId="4" fontId="37" fillId="2" borderId="44" xfId="0" applyNumberFormat="1" applyFont="1" applyFill="1" applyBorder="1" applyAlignment="1" applyProtection="1">
      <alignment horizontal="center" vertical="center"/>
      <protection hidden="1"/>
    </xf>
    <xf numFmtId="4" fontId="37" fillId="2" borderId="45" xfId="0" applyNumberFormat="1" applyFont="1" applyFill="1" applyBorder="1" applyAlignment="1" applyProtection="1">
      <alignment horizontal="center" vertical="center"/>
      <protection hidden="1"/>
    </xf>
    <xf numFmtId="4" fontId="37" fillId="2" borderId="46" xfId="0" applyNumberFormat="1" applyFont="1" applyFill="1" applyBorder="1" applyAlignment="1" applyProtection="1">
      <alignment horizontal="center" vertical="center"/>
      <protection hidden="1"/>
    </xf>
    <xf numFmtId="4" fontId="37" fillId="2" borderId="47" xfId="0" applyNumberFormat="1" applyFont="1" applyFill="1" applyBorder="1" applyAlignment="1" applyProtection="1">
      <alignment horizontal="center" vertical="center"/>
      <protection hidden="1"/>
    </xf>
    <xf numFmtId="4" fontId="37" fillId="2" borderId="43" xfId="0" applyNumberFormat="1" applyFont="1" applyFill="1" applyBorder="1" applyAlignment="1" applyProtection="1">
      <alignment horizontal="center" vertical="center"/>
      <protection hidden="1"/>
    </xf>
    <xf numFmtId="4" fontId="37" fillId="2" borderId="48" xfId="0" applyNumberFormat="1" applyFont="1" applyFill="1" applyBorder="1" applyAlignment="1" applyProtection="1">
      <alignment horizontal="center" vertical="center"/>
      <protection hidden="1"/>
    </xf>
    <xf numFmtId="4" fontId="22" fillId="2" borderId="5" xfId="0" applyNumberFormat="1" applyFont="1" applyFill="1" applyBorder="1" applyAlignment="1">
      <alignment horizontal="center" vertical="center"/>
    </xf>
    <xf numFmtId="4" fontId="22" fillId="2" borderId="49" xfId="0" applyNumberFormat="1" applyFont="1" applyFill="1" applyBorder="1" applyAlignment="1">
      <alignment horizontal="left" vertical="center" wrapText="1"/>
    </xf>
    <xf numFmtId="4" fontId="22" fillId="2" borderId="5" xfId="0" applyNumberFormat="1" applyFont="1" applyFill="1" applyBorder="1" applyAlignment="1">
      <alignment horizontal="center" vertical="center" wrapText="1"/>
    </xf>
    <xf numFmtId="4" fontId="22" fillId="2" borderId="50" xfId="0" applyNumberFormat="1" applyFont="1" applyFill="1" applyBorder="1" applyAlignment="1">
      <alignment horizontal="center" vertical="center" wrapText="1"/>
    </xf>
    <xf numFmtId="4" fontId="22" fillId="2" borderId="35" xfId="0" applyNumberFormat="1" applyFont="1" applyFill="1" applyBorder="1" applyAlignment="1">
      <alignment horizontal="center" vertical="center" wrapText="1"/>
    </xf>
    <xf numFmtId="4" fontId="22" fillId="2" borderId="36" xfId="0" applyNumberFormat="1" applyFont="1" applyFill="1" applyBorder="1" applyAlignment="1">
      <alignment horizontal="center" vertical="center" wrapText="1"/>
    </xf>
    <xf numFmtId="4" fontId="22" fillId="2" borderId="29" xfId="0" applyNumberFormat="1" applyFont="1" applyFill="1" applyBorder="1" applyAlignment="1">
      <alignment horizontal="center" vertical="center" wrapText="1"/>
    </xf>
    <xf numFmtId="4" fontId="22" fillId="2" borderId="27" xfId="0" applyNumberFormat="1" applyFont="1" applyFill="1" applyBorder="1" applyAlignment="1">
      <alignment horizontal="center" vertical="center" wrapText="1"/>
    </xf>
    <xf numFmtId="4" fontId="22" fillId="2" borderId="51" xfId="0" applyNumberFormat="1" applyFont="1" applyFill="1" applyBorder="1" applyAlignment="1">
      <alignment horizontal="center" vertical="center" wrapText="1"/>
    </xf>
    <xf numFmtId="4" fontId="22" fillId="2" borderId="4" xfId="0" applyNumberFormat="1" applyFont="1" applyFill="1" applyBorder="1" applyAlignment="1">
      <alignment horizontal="center" vertical="center"/>
    </xf>
    <xf numFmtId="4" fontId="22" fillId="2" borderId="26" xfId="0" applyNumberFormat="1" applyFont="1" applyFill="1" applyBorder="1" applyAlignment="1">
      <alignment horizontal="left" vertical="center" wrapText="1"/>
    </xf>
    <xf numFmtId="4" fontId="22" fillId="2" borderId="4" xfId="0" applyNumberFormat="1" applyFont="1" applyFill="1" applyBorder="1" applyAlignment="1">
      <alignment horizontal="center" vertical="center" wrapText="1"/>
    </xf>
    <xf numFmtId="4" fontId="22" fillId="2" borderId="52" xfId="0" applyNumberFormat="1" applyFont="1" applyFill="1" applyBorder="1" applyAlignment="1">
      <alignment horizontal="center" vertical="center" wrapText="1"/>
    </xf>
    <xf numFmtId="4" fontId="22" fillId="2" borderId="17" xfId="0" applyNumberFormat="1" applyFont="1" applyFill="1" applyBorder="1" applyAlignment="1">
      <alignment horizontal="center" vertical="center" wrapText="1"/>
    </xf>
    <xf numFmtId="4" fontId="22" fillId="2" borderId="18" xfId="0" applyNumberFormat="1" applyFont="1" applyFill="1" applyBorder="1" applyAlignment="1">
      <alignment horizontal="center" vertical="center" wrapText="1"/>
    </xf>
    <xf numFmtId="4" fontId="22" fillId="2" borderId="19" xfId="0" applyNumberFormat="1" applyFont="1" applyFill="1" applyBorder="1" applyAlignment="1">
      <alignment horizontal="center" vertical="center" wrapText="1"/>
    </xf>
    <xf numFmtId="4" fontId="22" fillId="2" borderId="53" xfId="0" applyNumberFormat="1" applyFont="1" applyFill="1" applyBorder="1" applyAlignment="1">
      <alignment horizontal="center" vertical="center" wrapText="1"/>
    </xf>
    <xf numFmtId="4" fontId="22" fillId="2" borderId="54" xfId="0" applyNumberFormat="1" applyFont="1" applyFill="1" applyBorder="1" applyAlignment="1">
      <alignment horizontal="center" vertical="center" wrapText="1"/>
    </xf>
    <xf numFmtId="4" fontId="36" fillId="0" borderId="0" xfId="0" applyNumberFormat="1" applyFont="1"/>
    <xf numFmtId="0" fontId="38" fillId="0" borderId="0" xfId="0" applyFont="1"/>
    <xf numFmtId="4" fontId="37" fillId="2" borderId="5" xfId="0" applyNumberFormat="1" applyFont="1" applyFill="1" applyBorder="1" applyAlignment="1">
      <alignment horizontal="right" vertical="center"/>
    </xf>
    <xf numFmtId="4" fontId="37" fillId="2" borderId="49" xfId="0" applyNumberFormat="1" applyFont="1" applyFill="1" applyBorder="1" applyAlignment="1">
      <alignment horizontal="right" vertical="center" wrapText="1"/>
    </xf>
    <xf numFmtId="4" fontId="37" fillId="2" borderId="5" xfId="0" applyNumberFormat="1" applyFont="1" applyFill="1" applyBorder="1" applyAlignment="1">
      <alignment horizontal="center" vertical="center" wrapText="1"/>
    </xf>
    <xf numFmtId="4" fontId="37" fillId="2" borderId="50" xfId="0" applyNumberFormat="1" applyFont="1" applyFill="1" applyBorder="1" applyAlignment="1">
      <alignment horizontal="center" vertical="center" wrapText="1"/>
    </xf>
    <xf numFmtId="4" fontId="37" fillId="2" borderId="35" xfId="0" applyNumberFormat="1" applyFont="1" applyFill="1" applyBorder="1" applyAlignment="1">
      <alignment horizontal="center" vertical="center" wrapText="1"/>
    </xf>
    <xf numFmtId="4" fontId="37" fillId="2" borderId="36" xfId="0" applyNumberFormat="1" applyFont="1" applyFill="1" applyBorder="1" applyAlignment="1">
      <alignment horizontal="center" vertical="center" wrapText="1"/>
    </xf>
    <xf numFmtId="4" fontId="37" fillId="2" borderId="29" xfId="0" applyNumberFormat="1" applyFont="1" applyFill="1" applyBorder="1" applyAlignment="1">
      <alignment horizontal="center" vertical="center" wrapText="1"/>
    </xf>
    <xf numFmtId="4" fontId="37" fillId="2" borderId="27" xfId="0" applyNumberFormat="1" applyFont="1" applyFill="1" applyBorder="1" applyAlignment="1">
      <alignment horizontal="center" vertical="center" wrapText="1"/>
    </xf>
    <xf numFmtId="4" fontId="37" fillId="2" borderId="51" xfId="0" applyNumberFormat="1" applyFont="1" applyFill="1" applyBorder="1" applyAlignment="1">
      <alignment horizontal="center" vertical="center" wrapText="1"/>
    </xf>
    <xf numFmtId="4" fontId="37" fillId="2" borderId="5" xfId="0" applyNumberFormat="1" applyFont="1" applyFill="1" applyBorder="1" applyAlignment="1">
      <alignment horizontal="center" vertical="center"/>
    </xf>
    <xf numFmtId="4" fontId="37" fillId="2" borderId="55" xfId="0" applyNumberFormat="1" applyFont="1" applyFill="1" applyBorder="1" applyAlignment="1">
      <alignment horizontal="right" vertical="center" wrapText="1"/>
    </xf>
    <xf numFmtId="4" fontId="37" fillId="2" borderId="2" xfId="0" applyNumberFormat="1" applyFont="1" applyFill="1" applyBorder="1" applyAlignment="1">
      <alignment horizontal="center" vertical="center" wrapText="1"/>
    </xf>
    <xf numFmtId="4" fontId="37" fillId="2" borderId="56" xfId="0" applyNumberFormat="1" applyFont="1" applyFill="1" applyBorder="1" applyAlignment="1">
      <alignment horizontal="center" vertical="center" wrapText="1"/>
    </xf>
    <xf numFmtId="4" fontId="37" fillId="2" borderId="20" xfId="0" applyNumberFormat="1" applyFont="1" applyFill="1" applyBorder="1" applyAlignment="1">
      <alignment horizontal="center" vertical="center" wrapText="1"/>
    </xf>
    <xf numFmtId="4" fontId="37" fillId="2" borderId="21" xfId="0" applyNumberFormat="1" applyFont="1" applyFill="1" applyBorder="1" applyAlignment="1">
      <alignment horizontal="center" vertical="center" wrapText="1"/>
    </xf>
    <xf numFmtId="4" fontId="37" fillId="2" borderId="22" xfId="0" applyNumberFormat="1" applyFont="1" applyFill="1" applyBorder="1" applyAlignment="1">
      <alignment horizontal="center" vertical="center" wrapText="1"/>
    </xf>
    <xf numFmtId="4" fontId="37" fillId="2" borderId="28" xfId="0" applyNumberFormat="1" applyFont="1" applyFill="1" applyBorder="1" applyAlignment="1">
      <alignment horizontal="center" vertical="center" wrapText="1"/>
    </xf>
    <xf numFmtId="4" fontId="37" fillId="2" borderId="57" xfId="0" applyNumberFormat="1" applyFont="1" applyFill="1" applyBorder="1" applyAlignment="1">
      <alignment horizontal="center" vertical="center" wrapText="1"/>
    </xf>
    <xf numFmtId="4" fontId="30" fillId="2" borderId="5" xfId="0" applyNumberFormat="1" applyFont="1" applyFill="1" applyBorder="1" applyAlignment="1">
      <alignment horizontal="center" vertical="center"/>
    </xf>
    <xf numFmtId="4" fontId="30" fillId="2" borderId="55" xfId="0" applyNumberFormat="1" applyFont="1" applyFill="1" applyBorder="1" applyAlignment="1">
      <alignment horizontal="right" vertical="center" wrapText="1"/>
    </xf>
    <xf numFmtId="4" fontId="30" fillId="2" borderId="2" xfId="0" applyNumberFormat="1" applyFont="1" applyFill="1" applyBorder="1" applyAlignment="1">
      <alignment horizontal="center" vertical="center" wrapText="1"/>
    </xf>
    <xf numFmtId="4" fontId="30" fillId="2" borderId="56" xfId="0" applyNumberFormat="1" applyFont="1" applyFill="1" applyBorder="1" applyAlignment="1">
      <alignment horizontal="center" vertical="center" wrapText="1"/>
    </xf>
    <xf numFmtId="4" fontId="30" fillId="2" borderId="20" xfId="0" applyNumberFormat="1" applyFont="1" applyFill="1" applyBorder="1" applyAlignment="1">
      <alignment horizontal="center" vertical="center" wrapText="1"/>
    </xf>
    <xf numFmtId="4" fontId="30" fillId="2" borderId="21" xfId="0" applyNumberFormat="1" applyFont="1" applyFill="1" applyBorder="1" applyAlignment="1">
      <alignment horizontal="center" vertical="center" wrapText="1"/>
    </xf>
    <xf numFmtId="4" fontId="30" fillId="2" borderId="22" xfId="0" applyNumberFormat="1" applyFont="1" applyFill="1" applyBorder="1" applyAlignment="1">
      <alignment horizontal="center" vertical="center" wrapText="1"/>
    </xf>
    <xf numFmtId="4" fontId="30" fillId="2" borderId="28" xfId="0" applyNumberFormat="1" applyFont="1" applyFill="1" applyBorder="1" applyAlignment="1">
      <alignment horizontal="center" vertical="center" wrapText="1"/>
    </xf>
    <xf numFmtId="4" fontId="30" fillId="2" borderId="57" xfId="0" applyNumberFormat="1" applyFont="1" applyFill="1" applyBorder="1" applyAlignment="1">
      <alignment horizontal="center" vertical="center" wrapText="1"/>
    </xf>
    <xf numFmtId="4" fontId="37" fillId="2" borderId="10" xfId="0" applyNumberFormat="1" applyFont="1" applyFill="1" applyBorder="1" applyAlignment="1">
      <alignment horizontal="center" vertical="center"/>
    </xf>
    <xf numFmtId="4" fontId="37" fillId="2" borderId="58" xfId="0" applyNumberFormat="1" applyFont="1" applyFill="1" applyBorder="1" applyAlignment="1">
      <alignment horizontal="right" vertical="center" wrapText="1"/>
    </xf>
    <xf numFmtId="4" fontId="37" fillId="2" borderId="3" xfId="0" applyNumberFormat="1" applyFont="1" applyFill="1" applyBorder="1" applyAlignment="1">
      <alignment horizontal="center" vertical="center" wrapText="1"/>
    </xf>
    <xf numFmtId="4" fontId="37" fillId="2" borderId="59" xfId="0" applyNumberFormat="1" applyFont="1" applyFill="1" applyBorder="1" applyAlignment="1">
      <alignment horizontal="center" vertical="center" wrapText="1"/>
    </xf>
    <xf numFmtId="4" fontId="37" fillId="2" borderId="23" xfId="0" applyNumberFormat="1" applyFont="1" applyFill="1" applyBorder="1" applyAlignment="1">
      <alignment horizontal="center" vertical="center" wrapText="1"/>
    </xf>
    <xf numFmtId="4" fontId="37" fillId="2" borderId="24" xfId="0" applyNumberFormat="1" applyFont="1" applyFill="1" applyBorder="1" applyAlignment="1">
      <alignment horizontal="center" vertical="center" wrapText="1"/>
    </xf>
    <xf numFmtId="4" fontId="37" fillId="2" borderId="25" xfId="0" applyNumberFormat="1" applyFont="1" applyFill="1" applyBorder="1" applyAlignment="1">
      <alignment horizontal="center" vertical="center" wrapText="1"/>
    </xf>
    <xf numFmtId="4" fontId="37" fillId="2" borderId="30" xfId="0" applyNumberFormat="1" applyFont="1" applyFill="1" applyBorder="1" applyAlignment="1">
      <alignment horizontal="center" vertical="center" wrapText="1"/>
    </xf>
    <xf numFmtId="4" fontId="37" fillId="2" borderId="60" xfId="0" applyNumberFormat="1" applyFont="1" applyFill="1" applyBorder="1" applyAlignment="1">
      <alignment horizontal="center" vertical="center" wrapText="1"/>
    </xf>
    <xf numFmtId="4" fontId="22" fillId="2" borderId="26" xfId="0" applyNumberFormat="1" applyFont="1" applyFill="1" applyBorder="1" applyAlignment="1">
      <alignment wrapText="1"/>
    </xf>
    <xf numFmtId="4" fontId="37" fillId="2" borderId="55" xfId="0" applyNumberFormat="1" applyFont="1" applyFill="1" applyBorder="1" applyAlignment="1">
      <alignment horizontal="right" wrapText="1"/>
    </xf>
    <xf numFmtId="4" fontId="3" fillId="0" borderId="0" xfId="0" applyNumberFormat="1" applyFont="1"/>
    <xf numFmtId="4" fontId="22" fillId="2" borderId="61" xfId="0" applyNumberFormat="1" applyFont="1" applyFill="1" applyBorder="1" applyAlignment="1" applyProtection="1">
      <alignment horizontal="center" vertical="center" wrapText="1"/>
      <protection hidden="1"/>
    </xf>
    <xf numFmtId="4" fontId="22" fillId="2" borderId="62" xfId="0" applyNumberFormat="1" applyFont="1" applyFill="1" applyBorder="1" applyAlignment="1">
      <alignment horizontal="left" vertical="center" wrapText="1"/>
    </xf>
    <xf numFmtId="167" fontId="22" fillId="2" borderId="61" xfId="0" applyNumberFormat="1" applyFont="1" applyFill="1" applyBorder="1" applyAlignment="1">
      <alignment horizontal="center" vertical="center" wrapText="1"/>
    </xf>
    <xf numFmtId="167" fontId="22" fillId="2" borderId="63" xfId="0" applyNumberFormat="1" applyFont="1" applyFill="1" applyBorder="1" applyAlignment="1">
      <alignment horizontal="center" vertical="center" wrapText="1"/>
    </xf>
    <xf numFmtId="167" fontId="22" fillId="2" borderId="64" xfId="0" applyNumberFormat="1" applyFont="1" applyFill="1" applyBorder="1" applyAlignment="1">
      <alignment horizontal="center" vertical="center" wrapText="1"/>
    </xf>
    <xf numFmtId="167" fontId="22" fillId="2" borderId="65" xfId="0" applyNumberFormat="1" applyFont="1" applyFill="1" applyBorder="1" applyAlignment="1">
      <alignment horizontal="center" vertical="center" wrapText="1"/>
    </xf>
    <xf numFmtId="167" fontId="22" fillId="2" borderId="40" xfId="0" applyNumberFormat="1" applyFont="1" applyFill="1" applyBorder="1" applyAlignment="1">
      <alignment horizontal="center" vertical="center" wrapText="1"/>
    </xf>
    <xf numFmtId="167" fontId="22" fillId="2" borderId="62" xfId="0" applyNumberFormat="1" applyFont="1" applyFill="1" applyBorder="1" applyAlignment="1">
      <alignment horizontal="center" vertical="center" wrapText="1"/>
    </xf>
    <xf numFmtId="167" fontId="22" fillId="2" borderId="66" xfId="0" applyNumberFormat="1" applyFont="1" applyFill="1" applyBorder="1" applyAlignment="1">
      <alignment horizontal="center" vertical="center" wrapText="1"/>
    </xf>
    <xf numFmtId="167" fontId="39" fillId="2" borderId="61" xfId="0" applyNumberFormat="1" applyFont="1" applyFill="1" applyBorder="1" applyAlignment="1">
      <alignment horizontal="center" vertical="center" wrapText="1"/>
    </xf>
    <xf numFmtId="4" fontId="22" fillId="2" borderId="67" xfId="0" applyNumberFormat="1" applyFont="1" applyFill="1" applyBorder="1" applyAlignment="1" applyProtection="1">
      <alignment horizontal="center" vertical="center" wrapText="1"/>
      <protection hidden="1"/>
    </xf>
    <xf numFmtId="4" fontId="22" fillId="2" borderId="67" xfId="0" applyNumberFormat="1" applyFont="1" applyFill="1" applyBorder="1" applyAlignment="1">
      <alignment horizontal="center" vertical="center" wrapText="1"/>
    </xf>
    <xf numFmtId="4" fontId="22" fillId="2" borderId="68" xfId="0" applyNumberFormat="1" applyFont="1" applyFill="1" applyBorder="1" applyAlignment="1">
      <alignment horizontal="center" vertical="center" wrapText="1"/>
    </xf>
    <xf numFmtId="4" fontId="22" fillId="2" borderId="69" xfId="0" applyNumberFormat="1" applyFont="1" applyFill="1" applyBorder="1" applyAlignment="1">
      <alignment horizontal="center" vertical="center" wrapText="1"/>
    </xf>
    <xf numFmtId="4" fontId="22" fillId="2" borderId="70" xfId="0" applyNumberFormat="1" applyFont="1" applyFill="1" applyBorder="1" applyAlignment="1">
      <alignment horizontal="center" vertical="center" wrapText="1"/>
    </xf>
    <xf numFmtId="4" fontId="22" fillId="2" borderId="71" xfId="0" applyNumberFormat="1" applyFont="1" applyFill="1" applyBorder="1" applyAlignment="1">
      <alignment horizontal="center" vertical="center" wrapText="1"/>
    </xf>
    <xf numFmtId="4" fontId="22" fillId="2" borderId="72" xfId="0" applyNumberFormat="1" applyFont="1" applyFill="1" applyBorder="1" applyAlignment="1">
      <alignment horizontal="center" vertical="center" wrapText="1"/>
    </xf>
    <xf numFmtId="4" fontId="22" fillId="2" borderId="73" xfId="0" applyNumberFormat="1" applyFont="1" applyFill="1" applyBorder="1" applyAlignment="1">
      <alignment horizontal="center" vertical="center" wrapText="1"/>
    </xf>
    <xf numFmtId="4" fontId="39" fillId="2" borderId="67" xfId="0" applyNumberFormat="1" applyFont="1" applyFill="1" applyBorder="1" applyAlignment="1">
      <alignment horizontal="center" vertical="center" wrapText="1"/>
    </xf>
    <xf numFmtId="4" fontId="39" fillId="2" borderId="4" xfId="0" applyNumberFormat="1" applyFont="1" applyFill="1" applyBorder="1" applyAlignment="1" applyProtection="1">
      <alignment horizontal="center" vertical="center" wrapText="1"/>
      <protection hidden="1"/>
    </xf>
    <xf numFmtId="4" fontId="22" fillId="2" borderId="53" xfId="0" applyNumberFormat="1" applyFont="1" applyFill="1" applyBorder="1" applyAlignment="1">
      <alignment horizontal="left" vertical="center" wrapText="1"/>
    </xf>
    <xf numFmtId="4" fontId="39" fillId="2" borderId="4" xfId="0" applyNumberFormat="1" applyFont="1" applyFill="1" applyBorder="1" applyAlignment="1">
      <alignment horizontal="center" vertical="center" wrapText="1"/>
    </xf>
    <xf numFmtId="4" fontId="11" fillId="2" borderId="2" xfId="0" applyNumberFormat="1" applyFont="1" applyFill="1" applyBorder="1" applyAlignment="1" applyProtection="1">
      <alignment horizontal="center" vertical="center" wrapText="1"/>
      <protection hidden="1"/>
    </xf>
    <xf numFmtId="4" fontId="11" fillId="2" borderId="28" xfId="0" applyNumberFormat="1" applyFont="1" applyFill="1" applyBorder="1" applyAlignment="1">
      <alignment horizontal="right" vertical="center" wrapText="1"/>
    </xf>
    <xf numFmtId="4" fontId="11" fillId="2" borderId="2" xfId="0" applyNumberFormat="1" applyFont="1" applyFill="1" applyBorder="1" applyAlignment="1">
      <alignment horizontal="center" vertical="center" wrapText="1"/>
    </xf>
    <xf numFmtId="4" fontId="11" fillId="2" borderId="56" xfId="0" applyNumberFormat="1" applyFont="1" applyFill="1" applyBorder="1" applyAlignment="1">
      <alignment horizontal="center" vertical="center" wrapText="1"/>
    </xf>
    <xf numFmtId="4" fontId="11" fillId="2" borderId="20" xfId="0" applyNumberFormat="1" applyFont="1" applyFill="1" applyBorder="1" applyAlignment="1">
      <alignment horizontal="center" vertical="center" wrapText="1"/>
    </xf>
    <xf numFmtId="4" fontId="11" fillId="2" borderId="21" xfId="0" applyNumberFormat="1" applyFont="1" applyFill="1" applyBorder="1" applyAlignment="1">
      <alignment horizontal="center" vertical="center" wrapText="1"/>
    </xf>
    <xf numFmtId="4" fontId="11" fillId="2" borderId="22" xfId="0" applyNumberFormat="1" applyFont="1" applyFill="1" applyBorder="1" applyAlignment="1">
      <alignment horizontal="center" vertical="center" wrapText="1"/>
    </xf>
    <xf numFmtId="4" fontId="11" fillId="2" borderId="28" xfId="0" applyNumberFormat="1" applyFont="1" applyFill="1" applyBorder="1" applyAlignment="1">
      <alignment horizontal="center" vertical="center" wrapText="1"/>
    </xf>
    <xf numFmtId="4" fontId="11" fillId="2" borderId="57" xfId="0" applyNumberFormat="1" applyFont="1" applyFill="1" applyBorder="1" applyAlignment="1">
      <alignment horizontal="center" vertical="center" wrapText="1"/>
    </xf>
    <xf numFmtId="4" fontId="11" fillId="2" borderId="30" xfId="0" applyNumberFormat="1" applyFont="1" applyFill="1" applyBorder="1" applyAlignment="1">
      <alignment horizontal="right" vertical="center" wrapText="1"/>
    </xf>
    <xf numFmtId="4" fontId="11" fillId="2" borderId="3" xfId="0" applyNumberFormat="1" applyFont="1" applyFill="1" applyBorder="1" applyAlignment="1">
      <alignment horizontal="center" vertical="center" wrapText="1"/>
    </xf>
    <xf numFmtId="4" fontId="11" fillId="2" borderId="74" xfId="0" applyNumberFormat="1" applyFont="1" applyFill="1" applyBorder="1" applyAlignment="1">
      <alignment horizontal="center" vertical="center" wrapText="1"/>
    </xf>
    <xf numFmtId="4" fontId="11" fillId="2" borderId="23" xfId="0" applyNumberFormat="1" applyFont="1" applyFill="1" applyBorder="1" applyAlignment="1">
      <alignment horizontal="center" vertical="center" wrapText="1"/>
    </xf>
    <xf numFmtId="4" fontId="11" fillId="2" borderId="24" xfId="0" applyNumberFormat="1" applyFont="1" applyFill="1" applyBorder="1" applyAlignment="1">
      <alignment horizontal="center" vertical="center" wrapText="1"/>
    </xf>
    <xf numFmtId="4" fontId="11" fillId="2" borderId="25" xfId="0" applyNumberFormat="1" applyFont="1" applyFill="1" applyBorder="1" applyAlignment="1">
      <alignment horizontal="center" vertical="center" wrapText="1"/>
    </xf>
    <xf numFmtId="4" fontId="11" fillId="2" borderId="30" xfId="0" applyNumberFormat="1" applyFont="1" applyFill="1" applyBorder="1" applyAlignment="1">
      <alignment horizontal="center" vertical="center" wrapText="1"/>
    </xf>
    <xf numFmtId="4" fontId="11" fillId="2" borderId="75" xfId="0" applyNumberFormat="1" applyFont="1" applyFill="1" applyBorder="1" applyAlignment="1">
      <alignment horizontal="center" vertical="center" wrapText="1"/>
    </xf>
    <xf numFmtId="4" fontId="11" fillId="2" borderId="76" xfId="0" applyNumberFormat="1" applyFont="1" applyFill="1" applyBorder="1" applyAlignment="1">
      <alignment horizontal="right" vertical="center" wrapText="1"/>
    </xf>
    <xf numFmtId="4" fontId="11" fillId="2" borderId="77" xfId="0" applyNumberFormat="1" applyFont="1" applyFill="1" applyBorder="1" applyAlignment="1">
      <alignment horizontal="center" vertical="center" wrapText="1"/>
    </xf>
    <xf numFmtId="4" fontId="11" fillId="2" borderId="78" xfId="0" applyNumberFormat="1" applyFont="1" applyFill="1" applyBorder="1" applyAlignment="1">
      <alignment horizontal="center" vertical="center" wrapText="1"/>
    </xf>
    <xf numFmtId="4" fontId="11" fillId="2" borderId="79" xfId="0" applyNumberFormat="1" applyFont="1" applyFill="1" applyBorder="1" applyAlignment="1">
      <alignment horizontal="center" vertical="center" wrapText="1"/>
    </xf>
    <xf numFmtId="4" fontId="11" fillId="2" borderId="80" xfId="0" applyNumberFormat="1" applyFont="1" applyFill="1" applyBorder="1" applyAlignment="1">
      <alignment horizontal="center" vertical="center" wrapText="1"/>
    </xf>
    <xf numFmtId="4" fontId="11" fillId="2" borderId="81" xfId="0" applyNumberFormat="1" applyFont="1" applyFill="1" applyBorder="1" applyAlignment="1">
      <alignment horizontal="center" vertical="center" wrapText="1"/>
    </xf>
    <xf numFmtId="4" fontId="11" fillId="2" borderId="76" xfId="0" applyNumberFormat="1" applyFont="1" applyFill="1" applyBorder="1" applyAlignment="1">
      <alignment horizontal="center" vertical="center" wrapText="1"/>
    </xf>
    <xf numFmtId="4" fontId="11" fillId="2" borderId="82" xfId="0" applyNumberFormat="1" applyFont="1" applyFill="1" applyBorder="1" applyAlignment="1">
      <alignment horizontal="center" vertical="center" wrapText="1"/>
    </xf>
    <xf numFmtId="4" fontId="22" fillId="2" borderId="42" xfId="0" applyNumberFormat="1" applyFont="1" applyFill="1" applyBorder="1" applyAlignment="1" applyProtection="1">
      <alignment horizontal="center" vertical="center"/>
      <protection hidden="1"/>
    </xf>
    <xf numFmtId="4" fontId="22" fillId="2" borderId="44" xfId="0" applyNumberFormat="1" applyFont="1" applyFill="1" applyBorder="1" applyAlignment="1" applyProtection="1">
      <alignment horizontal="center" vertical="center"/>
      <protection hidden="1"/>
    </xf>
    <xf numFmtId="4" fontId="22" fillId="2" borderId="45" xfId="0" applyNumberFormat="1" applyFont="1" applyFill="1" applyBorder="1" applyAlignment="1" applyProtection="1">
      <alignment horizontal="center" vertical="center"/>
      <protection hidden="1"/>
    </xf>
    <xf numFmtId="4" fontId="22" fillId="2" borderId="46" xfId="0" applyNumberFormat="1" applyFont="1" applyFill="1" applyBorder="1" applyAlignment="1" applyProtection="1">
      <alignment horizontal="center" vertical="center"/>
      <protection hidden="1"/>
    </xf>
    <xf numFmtId="4" fontId="22" fillId="2" borderId="47" xfId="0" applyNumberFormat="1" applyFont="1" applyFill="1" applyBorder="1" applyAlignment="1" applyProtection="1">
      <alignment horizontal="center" vertical="center"/>
      <protection hidden="1"/>
    </xf>
    <xf numFmtId="4" fontId="22" fillId="2" borderId="43" xfId="0" applyNumberFormat="1" applyFont="1" applyFill="1" applyBorder="1" applyAlignment="1" applyProtection="1">
      <alignment horizontal="center" vertical="center"/>
      <protection hidden="1"/>
    </xf>
    <xf numFmtId="4" fontId="22" fillId="2" borderId="48" xfId="0" applyNumberFormat="1" applyFont="1" applyFill="1" applyBorder="1" applyAlignment="1" applyProtection="1">
      <alignment horizontal="center" vertical="center"/>
      <protection hidden="1"/>
    </xf>
    <xf numFmtId="4" fontId="22" fillId="0" borderId="35" xfId="0" applyNumberFormat="1" applyFont="1" applyBorder="1" applyAlignment="1">
      <alignment horizontal="center" vertical="center" wrapText="1"/>
    </xf>
    <xf numFmtId="4" fontId="22" fillId="0" borderId="36" xfId="0" applyNumberFormat="1" applyFont="1" applyBorder="1" applyAlignment="1">
      <alignment horizontal="center" vertical="center" wrapText="1"/>
    </xf>
    <xf numFmtId="4" fontId="22" fillId="0" borderId="29" xfId="0" applyNumberFormat="1" applyFont="1" applyBorder="1" applyAlignment="1">
      <alignment horizontal="center" vertical="center" wrapText="1"/>
    </xf>
    <xf numFmtId="4" fontId="22" fillId="0" borderId="5" xfId="0" applyNumberFormat="1" applyFont="1" applyBorder="1" applyAlignment="1">
      <alignment horizontal="center" vertical="center" wrapText="1"/>
    </xf>
    <xf numFmtId="4" fontId="22" fillId="2" borderId="4" xfId="0" applyNumberFormat="1" applyFont="1" applyFill="1" applyBorder="1" applyAlignment="1" applyProtection="1">
      <alignment horizontal="center" vertical="center"/>
      <protection hidden="1"/>
    </xf>
    <xf numFmtId="4" fontId="22" fillId="2" borderId="53" xfId="0" applyNumberFormat="1" applyFont="1" applyFill="1" applyBorder="1" applyAlignment="1">
      <alignment horizontal="left" wrapText="1"/>
    </xf>
    <xf numFmtId="4" fontId="11" fillId="0" borderId="20" xfId="0" applyNumberFormat="1" applyFont="1" applyBorder="1" applyAlignment="1">
      <alignment horizontal="center" vertical="center" wrapText="1"/>
    </xf>
    <xf numFmtId="4" fontId="11" fillId="0" borderId="21" xfId="0" applyNumberFormat="1" applyFont="1" applyBorder="1" applyAlignment="1">
      <alignment horizontal="center" vertical="center" wrapText="1"/>
    </xf>
    <xf numFmtId="4" fontId="11" fillId="0" borderId="28" xfId="0" applyNumberFormat="1" applyFont="1" applyBorder="1" applyAlignment="1">
      <alignment horizontal="center" vertical="center" wrapText="1"/>
    </xf>
    <xf numFmtId="4" fontId="11" fillId="0" borderId="22" xfId="0" applyNumberFormat="1" applyFont="1" applyBorder="1" applyAlignment="1">
      <alignment horizontal="center" vertical="center" wrapText="1"/>
    </xf>
    <xf numFmtId="4" fontId="11" fillId="0" borderId="2" xfId="0" applyNumberFormat="1" applyFont="1" applyBorder="1" applyAlignment="1">
      <alignment horizontal="center" vertical="center" wrapText="1"/>
    </xf>
    <xf numFmtId="4" fontId="11" fillId="0" borderId="55" xfId="0" applyNumberFormat="1" applyFont="1" applyBorder="1" applyAlignment="1">
      <alignment horizontal="center" vertical="center" wrapText="1"/>
    </xf>
    <xf numFmtId="4" fontId="11" fillId="3" borderId="21" xfId="0" applyNumberFormat="1" applyFont="1" applyFill="1" applyBorder="1" applyAlignment="1">
      <alignment horizontal="center" vertical="center" wrapText="1"/>
    </xf>
    <xf numFmtId="4" fontId="11" fillId="3" borderId="22" xfId="0" applyNumberFormat="1" applyFont="1" applyFill="1" applyBorder="1" applyAlignment="1">
      <alignment horizontal="center" vertical="center" wrapText="1"/>
    </xf>
    <xf numFmtId="4" fontId="11" fillId="3" borderId="20" xfId="0" applyNumberFormat="1" applyFont="1" applyFill="1" applyBorder="1" applyAlignment="1">
      <alignment horizontal="center" vertical="center" wrapText="1"/>
    </xf>
    <xf numFmtId="4" fontId="11" fillId="0" borderId="57" xfId="0" applyNumberFormat="1" applyFont="1" applyBorder="1" applyAlignment="1">
      <alignment horizontal="center" vertical="center" wrapText="1"/>
    </xf>
    <xf numFmtId="4" fontId="11" fillId="3" borderId="28" xfId="0" applyNumberFormat="1" applyFont="1" applyFill="1" applyBorder="1" applyAlignment="1">
      <alignment horizontal="center" vertical="center" wrapText="1"/>
    </xf>
    <xf numFmtId="4" fontId="37" fillId="2" borderId="30" xfId="0" applyNumberFormat="1" applyFont="1" applyFill="1" applyBorder="1" applyAlignment="1">
      <alignment horizontal="right" wrapText="1"/>
    </xf>
    <xf numFmtId="4" fontId="37" fillId="2" borderId="75" xfId="0" applyNumberFormat="1" applyFont="1" applyFill="1" applyBorder="1" applyAlignment="1">
      <alignment horizontal="right" wrapText="1"/>
    </xf>
    <xf numFmtId="4" fontId="22" fillId="3" borderId="17" xfId="0" applyNumberFormat="1" applyFont="1" applyFill="1" applyBorder="1" applyAlignment="1">
      <alignment horizontal="center" vertical="center" wrapText="1"/>
    </xf>
    <xf numFmtId="4" fontId="22" fillId="3" borderId="18" xfId="0" applyNumberFormat="1" applyFont="1" applyFill="1" applyBorder="1" applyAlignment="1">
      <alignment horizontal="center" vertical="center" wrapText="1"/>
    </xf>
    <xf numFmtId="4" fontId="22" fillId="3" borderId="19" xfId="0" applyNumberFormat="1" applyFont="1" applyFill="1" applyBorder="1" applyAlignment="1">
      <alignment horizontal="center" vertical="center" wrapText="1"/>
    </xf>
    <xf numFmtId="4" fontId="22" fillId="3" borderId="53" xfId="0" applyNumberFormat="1" applyFont="1" applyFill="1" applyBorder="1" applyAlignment="1">
      <alignment horizontal="center" vertical="center" wrapText="1"/>
    </xf>
    <xf numFmtId="4" fontId="22" fillId="0" borderId="54" xfId="0" applyNumberFormat="1" applyFont="1" applyBorder="1" applyAlignment="1">
      <alignment horizontal="center" vertical="center" wrapText="1"/>
    </xf>
    <xf numFmtId="4" fontId="22" fillId="3" borderId="4" xfId="0" applyNumberFormat="1" applyFont="1" applyFill="1" applyBorder="1" applyAlignment="1">
      <alignment horizontal="center" vertical="center" wrapText="1"/>
    </xf>
    <xf numFmtId="4" fontId="37" fillId="2" borderId="2" xfId="0" applyNumberFormat="1" applyFont="1" applyFill="1" applyBorder="1" applyAlignment="1">
      <alignment horizontal="center" vertical="center"/>
    </xf>
    <xf numFmtId="4" fontId="37" fillId="2" borderId="28" xfId="0" applyNumberFormat="1" applyFont="1" applyFill="1" applyBorder="1" applyAlignment="1">
      <alignment horizontal="right" wrapText="1"/>
    </xf>
    <xf numFmtId="4" fontId="30" fillId="2" borderId="2" xfId="0" applyNumberFormat="1" applyFont="1" applyFill="1" applyBorder="1" applyAlignment="1">
      <alignment horizontal="center" vertical="center"/>
    </xf>
    <xf numFmtId="4" fontId="30" fillId="2" borderId="28" xfId="0" applyNumberFormat="1" applyFont="1" applyFill="1" applyBorder="1" applyAlignment="1">
      <alignment horizontal="right" wrapText="1"/>
    </xf>
    <xf numFmtId="4" fontId="11" fillId="0" borderId="32" xfId="0" applyNumberFormat="1" applyFont="1" applyBorder="1" applyAlignment="1">
      <alignment horizontal="center" vertical="center" wrapText="1"/>
    </xf>
    <xf numFmtId="4" fontId="11" fillId="0" borderId="33" xfId="0" applyNumberFormat="1" applyFont="1" applyBorder="1" applyAlignment="1">
      <alignment horizontal="center" vertical="center" wrapText="1"/>
    </xf>
    <xf numFmtId="4" fontId="11" fillId="3" borderId="2" xfId="0" applyNumberFormat="1" applyFont="1" applyFill="1" applyBorder="1" applyAlignment="1">
      <alignment horizontal="center" vertical="center" wrapText="1"/>
    </xf>
    <xf numFmtId="4" fontId="11" fillId="3" borderId="57" xfId="0" applyNumberFormat="1" applyFont="1" applyFill="1" applyBorder="1" applyAlignment="1">
      <alignment horizontal="center" vertical="center" wrapText="1"/>
    </xf>
    <xf numFmtId="4" fontId="17" fillId="2" borderId="56" xfId="0" applyNumberFormat="1" applyFont="1" applyFill="1" applyBorder="1" applyAlignment="1">
      <alignment horizontal="center" vertical="center" wrapText="1"/>
    </xf>
    <xf numFmtId="4" fontId="17" fillId="3" borderId="20" xfId="0" applyNumberFormat="1" applyFont="1" applyFill="1" applyBorder="1" applyAlignment="1">
      <alignment horizontal="center" vertical="center" wrapText="1"/>
    </xf>
    <xf numFmtId="4" fontId="17" fillId="3" borderId="21" xfId="0" applyNumberFormat="1" applyFont="1" applyFill="1" applyBorder="1" applyAlignment="1">
      <alignment horizontal="center" vertical="center" wrapText="1"/>
    </xf>
    <xf numFmtId="4" fontId="17" fillId="3" borderId="2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7" fillId="3" borderId="28" xfId="0" applyNumberFormat="1" applyFont="1" applyFill="1" applyBorder="1" applyAlignment="1">
      <alignment horizontal="center" vertical="center" wrapText="1"/>
    </xf>
    <xf numFmtId="4" fontId="17" fillId="3" borderId="2" xfId="0" applyNumberFormat="1" applyFont="1" applyFill="1" applyBorder="1" applyAlignment="1">
      <alignment horizontal="center" vertical="center" wrapText="1"/>
    </xf>
    <xf numFmtId="4" fontId="30" fillId="2" borderId="3" xfId="0" applyNumberFormat="1" applyFont="1" applyFill="1" applyBorder="1" applyAlignment="1">
      <alignment horizontal="center" vertical="center"/>
    </xf>
    <xf numFmtId="4" fontId="30" fillId="2" borderId="30" xfId="0" applyNumberFormat="1" applyFont="1" applyFill="1" applyBorder="1" applyAlignment="1">
      <alignment horizontal="right" wrapText="1"/>
    </xf>
    <xf numFmtId="4" fontId="30" fillId="2" borderId="3" xfId="0" applyNumberFormat="1" applyFont="1" applyFill="1" applyBorder="1" applyAlignment="1">
      <alignment horizontal="center" vertical="center" wrapText="1"/>
    </xf>
    <xf numFmtId="4" fontId="17" fillId="2" borderId="74" xfId="0" applyNumberFormat="1" applyFont="1" applyFill="1" applyBorder="1" applyAlignment="1">
      <alignment horizontal="center" vertical="center" wrapText="1"/>
    </xf>
    <xf numFmtId="4" fontId="17" fillId="3" borderId="23" xfId="0" applyNumberFormat="1" applyFont="1" applyFill="1" applyBorder="1" applyAlignment="1">
      <alignment horizontal="center" vertical="center" wrapText="1"/>
    </xf>
    <xf numFmtId="4" fontId="17" fillId="3" borderId="24" xfId="0" applyNumberFormat="1" applyFont="1" applyFill="1" applyBorder="1" applyAlignment="1">
      <alignment horizontal="center" vertical="center" wrapText="1"/>
    </xf>
    <xf numFmtId="4" fontId="17" fillId="3" borderId="25"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3" borderId="30" xfId="0" applyNumberFormat="1" applyFont="1" applyFill="1" applyBorder="1" applyAlignment="1">
      <alignment horizontal="center" vertical="center" wrapText="1"/>
    </xf>
    <xf numFmtId="4" fontId="17" fillId="3" borderId="75" xfId="0" applyNumberFormat="1" applyFont="1" applyFill="1" applyBorder="1" applyAlignment="1">
      <alignment horizontal="center" vertical="center" wrapText="1"/>
    </xf>
    <xf numFmtId="4" fontId="17" fillId="3" borderId="3" xfId="0" applyNumberFormat="1" applyFont="1" applyFill="1" applyBorder="1" applyAlignment="1">
      <alignment horizontal="center" vertical="center" wrapText="1"/>
    </xf>
    <xf numFmtId="4" fontId="37" fillId="0" borderId="20" xfId="0" applyNumberFormat="1" applyFont="1" applyBorder="1" applyAlignment="1">
      <alignment horizontal="center" vertical="center" wrapText="1"/>
    </xf>
    <xf numFmtId="4" fontId="37" fillId="0" borderId="21" xfId="0" applyNumberFormat="1" applyFont="1" applyBorder="1" applyAlignment="1">
      <alignment horizontal="center" vertical="center" wrapText="1"/>
    </xf>
    <xf numFmtId="4" fontId="37" fillId="0" borderId="22" xfId="0" applyNumberFormat="1" applyFont="1" applyBorder="1" applyAlignment="1">
      <alignment horizontal="center" vertical="center" wrapText="1"/>
    </xf>
    <xf numFmtId="4" fontId="37" fillId="0" borderId="28" xfId="0" applyNumberFormat="1" applyFont="1" applyBorder="1" applyAlignment="1">
      <alignment horizontal="center" vertical="center" wrapText="1"/>
    </xf>
    <xf numFmtId="4" fontId="37" fillId="0" borderId="57" xfId="0" applyNumberFormat="1" applyFont="1" applyBorder="1" applyAlignment="1">
      <alignment horizontal="center" vertical="center" wrapText="1"/>
    </xf>
    <xf numFmtId="4" fontId="37" fillId="0" borderId="2" xfId="0" applyNumberFormat="1" applyFont="1" applyBorder="1" applyAlignment="1">
      <alignment horizontal="center" vertical="center" wrapText="1"/>
    </xf>
    <xf numFmtId="4" fontId="37" fillId="2" borderId="3" xfId="0" applyNumberFormat="1" applyFont="1" applyFill="1" applyBorder="1" applyAlignment="1">
      <alignment horizontal="center" vertical="center"/>
    </xf>
    <xf numFmtId="4" fontId="37" fillId="2" borderId="74" xfId="0" applyNumberFormat="1" applyFont="1" applyFill="1" applyBorder="1" applyAlignment="1">
      <alignment horizontal="center" vertical="center" wrapText="1"/>
    </xf>
    <xf numFmtId="4" fontId="37" fillId="0" borderId="23" xfId="0" applyNumberFormat="1" applyFont="1" applyBorder="1" applyAlignment="1">
      <alignment horizontal="center" vertical="center" wrapText="1"/>
    </xf>
    <xf numFmtId="4" fontId="37" fillId="0" borderId="24" xfId="0" applyNumberFormat="1" applyFont="1" applyBorder="1" applyAlignment="1">
      <alignment horizontal="center" vertical="center" wrapText="1"/>
    </xf>
    <xf numFmtId="4" fontId="37" fillId="0" borderId="25" xfId="0" applyNumberFormat="1" applyFont="1" applyBorder="1" applyAlignment="1">
      <alignment horizontal="center" vertical="center" wrapText="1"/>
    </xf>
    <xf numFmtId="4" fontId="37" fillId="0" borderId="30" xfId="0" applyNumberFormat="1" applyFont="1" applyBorder="1" applyAlignment="1">
      <alignment horizontal="center" vertical="center" wrapText="1"/>
    </xf>
    <xf numFmtId="4" fontId="37" fillId="0" borderId="75" xfId="0" applyNumberFormat="1" applyFont="1" applyBorder="1" applyAlignment="1">
      <alignment horizontal="center" vertical="center" wrapText="1"/>
    </xf>
    <xf numFmtId="4" fontId="37" fillId="0" borderId="3" xfId="0" applyNumberFormat="1" applyFont="1" applyBorder="1" applyAlignment="1">
      <alignment horizontal="center" vertical="center" wrapText="1"/>
    </xf>
    <xf numFmtId="4" fontId="37" fillId="3" borderId="57" xfId="0" applyNumberFormat="1" applyFont="1" applyFill="1" applyBorder="1" applyAlignment="1">
      <alignment horizontal="center" vertical="center" wrapText="1"/>
    </xf>
    <xf numFmtId="4" fontId="37" fillId="2" borderId="6" xfId="0" applyNumberFormat="1" applyFont="1" applyFill="1" applyBorder="1" applyAlignment="1">
      <alignment horizontal="center" vertical="center"/>
    </xf>
    <xf numFmtId="4" fontId="37" fillId="2" borderId="31" xfId="0" applyNumberFormat="1" applyFont="1" applyFill="1" applyBorder="1" applyAlignment="1">
      <alignment horizontal="right" wrapText="1"/>
    </xf>
    <xf numFmtId="4" fontId="37" fillId="2" borderId="6" xfId="0" applyNumberFormat="1" applyFont="1" applyFill="1" applyBorder="1" applyAlignment="1">
      <alignment horizontal="center" vertical="center" wrapText="1"/>
    </xf>
    <xf numFmtId="4" fontId="37" fillId="2" borderId="83" xfId="0" applyNumberFormat="1" applyFont="1" applyFill="1" applyBorder="1" applyAlignment="1">
      <alignment horizontal="center" vertical="center" wrapText="1"/>
    </xf>
    <xf numFmtId="4" fontId="37" fillId="0" borderId="37" xfId="0" applyNumberFormat="1" applyFont="1" applyBorder="1" applyAlignment="1">
      <alignment horizontal="center" vertical="center" wrapText="1"/>
    </xf>
    <xf numFmtId="4" fontId="37" fillId="0" borderId="32" xfId="0" applyNumberFormat="1" applyFont="1" applyBorder="1" applyAlignment="1">
      <alignment horizontal="center" vertical="center" wrapText="1"/>
    </xf>
    <xf numFmtId="4" fontId="37" fillId="0" borderId="33" xfId="0" applyNumberFormat="1" applyFont="1" applyBorder="1" applyAlignment="1">
      <alignment horizontal="center" vertical="center" wrapText="1"/>
    </xf>
    <xf numFmtId="4" fontId="37" fillId="0" borderId="31" xfId="0" applyNumberFormat="1" applyFont="1" applyBorder="1" applyAlignment="1">
      <alignment horizontal="center" vertical="center" wrapText="1"/>
    </xf>
    <xf numFmtId="4" fontId="37" fillId="0" borderId="84" xfId="0" applyNumberFormat="1" applyFont="1" applyBorder="1" applyAlignment="1">
      <alignment horizontal="center" vertical="center" wrapText="1"/>
    </xf>
    <xf numFmtId="4" fontId="37" fillId="0" borderId="6" xfId="0" applyNumberFormat="1" applyFont="1" applyBorder="1" applyAlignment="1">
      <alignment horizontal="center" vertical="center" wrapText="1"/>
    </xf>
    <xf numFmtId="4" fontId="22" fillId="2" borderId="3" xfId="0" applyNumberFormat="1" applyFont="1" applyFill="1" applyBorder="1" applyAlignment="1" applyProtection="1">
      <alignment horizontal="center" vertical="center"/>
      <protection hidden="1"/>
    </xf>
    <xf numFmtId="4" fontId="22" fillId="2" borderId="30" xfId="0" applyNumberFormat="1" applyFont="1" applyFill="1" applyBorder="1" applyAlignment="1">
      <alignment horizontal="left" wrapText="1"/>
    </xf>
    <xf numFmtId="4" fontId="22" fillId="2" borderId="3" xfId="0" applyNumberFormat="1" applyFont="1" applyFill="1" applyBorder="1" applyAlignment="1">
      <alignment horizontal="center" vertical="center" wrapText="1"/>
    </xf>
    <xf numFmtId="4" fontId="22" fillId="2" borderId="74" xfId="0" applyNumberFormat="1" applyFont="1" applyFill="1" applyBorder="1" applyAlignment="1">
      <alignment horizontal="center" vertical="center" wrapText="1"/>
    </xf>
    <xf numFmtId="4" fontId="22" fillId="0" borderId="23" xfId="0" applyNumberFormat="1" applyFont="1" applyBorder="1" applyAlignment="1">
      <alignment horizontal="center" vertical="center" wrapText="1"/>
    </xf>
    <xf numFmtId="4" fontId="22" fillId="0" borderId="24" xfId="0" applyNumberFormat="1" applyFont="1" applyBorder="1" applyAlignment="1">
      <alignment horizontal="center" vertical="center" wrapText="1"/>
    </xf>
    <xf numFmtId="4" fontId="22" fillId="0" borderId="25" xfId="0" applyNumberFormat="1" applyFont="1" applyBorder="1" applyAlignment="1">
      <alignment horizontal="center" vertical="center" wrapText="1"/>
    </xf>
    <xf numFmtId="4" fontId="22" fillId="0" borderId="30" xfId="0" applyNumberFormat="1" applyFont="1" applyBorder="1" applyAlignment="1">
      <alignment horizontal="center" vertical="center" wrapText="1"/>
    </xf>
    <xf numFmtId="4" fontId="22" fillId="0" borderId="75" xfId="0" applyNumberFormat="1" applyFont="1" applyBorder="1" applyAlignment="1">
      <alignment horizontal="center" vertical="center" wrapText="1"/>
    </xf>
    <xf numFmtId="4" fontId="22" fillId="0" borderId="3" xfId="0" applyNumberFormat="1" applyFont="1" applyBorder="1" applyAlignment="1">
      <alignment horizontal="center" vertical="center" wrapText="1"/>
    </xf>
    <xf numFmtId="0" fontId="3" fillId="0" borderId="0" xfId="0" applyFont="1" applyAlignment="1">
      <alignment wrapText="1"/>
    </xf>
    <xf numFmtId="4" fontId="11" fillId="2" borderId="5" xfId="0" applyNumberFormat="1" applyFont="1" applyFill="1" applyBorder="1" applyAlignment="1" applyProtection="1">
      <alignment horizontal="center" vertical="center"/>
      <protection hidden="1"/>
    </xf>
    <xf numFmtId="4" fontId="11" fillId="2" borderId="27" xfId="0" applyNumberFormat="1" applyFont="1" applyFill="1" applyBorder="1" applyAlignment="1">
      <alignment horizontal="right" vertical="center" wrapText="1"/>
    </xf>
    <xf numFmtId="4" fontId="11" fillId="2" borderId="5" xfId="0" applyNumberFormat="1" applyFont="1" applyFill="1" applyBorder="1" applyAlignment="1">
      <alignment horizontal="center" vertical="center" wrapText="1"/>
    </xf>
    <xf numFmtId="4" fontId="11" fillId="2" borderId="50" xfId="0" applyNumberFormat="1" applyFont="1" applyFill="1" applyBorder="1" applyAlignment="1">
      <alignment horizontal="center" vertical="center" wrapText="1"/>
    </xf>
    <xf numFmtId="4" fontId="11" fillId="0" borderId="35" xfId="0" applyNumberFormat="1" applyFont="1" applyBorder="1" applyAlignment="1">
      <alignment horizontal="center" vertical="center" wrapText="1"/>
    </xf>
    <xf numFmtId="4" fontId="11" fillId="0" borderId="36" xfId="0" applyNumberFormat="1" applyFont="1" applyBorder="1" applyAlignment="1">
      <alignment horizontal="center" vertical="center" wrapText="1"/>
    </xf>
    <xf numFmtId="4" fontId="11" fillId="0" borderId="29" xfId="0" applyNumberFormat="1" applyFont="1" applyBorder="1" applyAlignment="1">
      <alignment horizontal="center" vertical="center" wrapText="1"/>
    </xf>
    <xf numFmtId="4" fontId="11" fillId="0" borderId="27" xfId="0" applyNumberFormat="1" applyFont="1" applyBorder="1" applyAlignment="1">
      <alignment horizontal="center" vertical="center" wrapText="1"/>
    </xf>
    <xf numFmtId="4" fontId="11" fillId="0" borderId="51"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4" fontId="17" fillId="2" borderId="5" xfId="0" applyNumberFormat="1" applyFont="1" applyFill="1" applyBorder="1" applyAlignment="1" applyProtection="1">
      <alignment horizontal="center" vertical="center"/>
      <protection hidden="1"/>
    </xf>
    <xf numFmtId="4" fontId="17" fillId="2" borderId="27" xfId="0" applyNumberFormat="1" applyFont="1" applyFill="1" applyBorder="1" applyAlignment="1">
      <alignment horizontal="right" vertical="center" wrapText="1"/>
    </xf>
    <xf numFmtId="4" fontId="11" fillId="2" borderId="2" xfId="0" applyNumberFormat="1" applyFont="1" applyFill="1" applyBorder="1" applyAlignment="1">
      <alignment horizontal="center" vertical="center"/>
    </xf>
    <xf numFmtId="4" fontId="11" fillId="2" borderId="28" xfId="0" applyNumberFormat="1" applyFont="1" applyFill="1" applyBorder="1" applyAlignment="1">
      <alignment horizontal="right" wrapText="1"/>
    </xf>
    <xf numFmtId="4" fontId="11" fillId="2" borderId="3" xfId="0" applyNumberFormat="1" applyFont="1" applyFill="1" applyBorder="1" applyAlignment="1">
      <alignment horizontal="center" vertical="center"/>
    </xf>
    <xf numFmtId="4" fontId="11" fillId="2" borderId="30" xfId="0" applyNumberFormat="1" applyFont="1" applyFill="1" applyBorder="1" applyAlignment="1">
      <alignment horizontal="right" wrapText="1"/>
    </xf>
    <xf numFmtId="4" fontId="11" fillId="2" borderId="10" xfId="0" applyNumberFormat="1" applyFont="1" applyFill="1" applyBorder="1" applyAlignment="1">
      <alignment horizontal="center" vertical="center" wrapText="1"/>
    </xf>
    <xf numFmtId="4" fontId="11" fillId="0" borderId="75" xfId="0" applyNumberFormat="1" applyFont="1" applyBorder="1" applyAlignment="1">
      <alignment horizontal="center" vertical="center" wrapText="1"/>
    </xf>
    <xf numFmtId="4" fontId="11" fillId="0" borderId="23" xfId="0" applyNumberFormat="1" applyFont="1" applyBorder="1" applyAlignment="1">
      <alignment horizontal="center" vertical="center" wrapText="1"/>
    </xf>
    <xf numFmtId="4" fontId="11" fillId="0" borderId="24" xfId="0" applyNumberFormat="1" applyFont="1" applyBorder="1" applyAlignment="1">
      <alignment horizontal="center" vertical="center" wrapText="1"/>
    </xf>
    <xf numFmtId="4" fontId="11" fillId="0" borderId="25" xfId="0" applyNumberFormat="1" applyFont="1" applyBorder="1" applyAlignment="1">
      <alignment horizontal="center" vertical="center" wrapText="1"/>
    </xf>
    <xf numFmtId="4" fontId="11" fillId="0" borderId="30"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167" fontId="22" fillId="2" borderId="42" xfId="0" applyNumberFormat="1" applyFont="1" applyFill="1" applyBorder="1" applyAlignment="1" applyProtection="1">
      <alignment horizontal="center" vertical="center"/>
      <protection hidden="1"/>
    </xf>
    <xf numFmtId="4" fontId="22" fillId="2" borderId="55" xfId="0" applyNumberFormat="1" applyFont="1" applyFill="1" applyBorder="1" applyAlignment="1">
      <alignment horizontal="left" vertical="center" wrapText="1"/>
    </xf>
    <xf numFmtId="167" fontId="22" fillId="2" borderId="2" xfId="0" applyNumberFormat="1" applyFont="1" applyFill="1" applyBorder="1" applyAlignment="1">
      <alignment horizontal="center" vertical="center" wrapText="1"/>
    </xf>
    <xf numFmtId="4" fontId="22" fillId="2" borderId="56" xfId="0" applyNumberFormat="1" applyFont="1" applyFill="1" applyBorder="1" applyAlignment="1">
      <alignment horizontal="center" vertical="center" wrapText="1"/>
    </xf>
    <xf numFmtId="4" fontId="22" fillId="2" borderId="20" xfId="0" applyNumberFormat="1" applyFont="1" applyFill="1" applyBorder="1" applyAlignment="1">
      <alignment horizontal="center" vertical="center" wrapText="1"/>
    </xf>
    <xf numFmtId="4" fontId="22" fillId="2" borderId="21" xfId="0" applyNumberFormat="1" applyFont="1" applyFill="1" applyBorder="1" applyAlignment="1">
      <alignment horizontal="center" vertical="center" wrapText="1"/>
    </xf>
    <xf numFmtId="4" fontId="22" fillId="2" borderId="22" xfId="0" applyNumberFormat="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4" fontId="22" fillId="2" borderId="28" xfId="0" applyNumberFormat="1" applyFont="1" applyFill="1" applyBorder="1" applyAlignment="1">
      <alignment horizontal="center" vertical="center" wrapText="1"/>
    </xf>
    <xf numFmtId="4" fontId="22" fillId="2" borderId="57" xfId="0" applyNumberFormat="1" applyFont="1" applyFill="1" applyBorder="1" applyAlignment="1">
      <alignment horizontal="center" vertical="center" wrapText="1"/>
    </xf>
    <xf numFmtId="167" fontId="11" fillId="0" borderId="2" xfId="0" applyNumberFormat="1" applyFont="1" applyBorder="1" applyAlignment="1">
      <alignment horizontal="center" vertical="center" wrapText="1"/>
    </xf>
    <xf numFmtId="4" fontId="16" fillId="2" borderId="4" xfId="0" applyNumberFormat="1" applyFont="1" applyFill="1" applyBorder="1" applyAlignment="1" applyProtection="1">
      <alignment horizontal="center" vertical="center"/>
      <protection hidden="1"/>
    </xf>
    <xf numFmtId="167" fontId="22" fillId="2" borderId="4" xfId="0" applyNumberFormat="1" applyFont="1" applyFill="1" applyBorder="1" applyAlignment="1">
      <alignment horizontal="center" vertical="center" wrapText="1"/>
    </xf>
    <xf numFmtId="167" fontId="22" fillId="3" borderId="4" xfId="0" applyNumberFormat="1" applyFont="1" applyFill="1" applyBorder="1" applyAlignment="1">
      <alignment horizontal="center" vertical="center" wrapText="1"/>
    </xf>
    <xf numFmtId="167" fontId="11" fillId="0" borderId="3" xfId="0" applyNumberFormat="1" applyFont="1" applyBorder="1" applyAlignment="1">
      <alignment horizontal="center" vertical="center" wrapText="1"/>
    </xf>
    <xf numFmtId="167" fontId="17" fillId="0" borderId="2" xfId="0" applyNumberFormat="1" applyFont="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2"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wrapText="1"/>
    </xf>
    <xf numFmtId="167" fontId="11" fillId="3" borderId="2" xfId="0" applyNumberFormat="1" applyFont="1" applyFill="1" applyBorder="1" applyAlignment="1">
      <alignment horizontal="center" vertical="center" wrapText="1"/>
    </xf>
    <xf numFmtId="167" fontId="11" fillId="3" borderId="3" xfId="0" applyNumberFormat="1" applyFont="1" applyFill="1" applyBorder="1" applyAlignment="1">
      <alignment horizontal="center" vertical="center" wrapText="1"/>
    </xf>
    <xf numFmtId="4" fontId="30" fillId="2" borderId="6" xfId="0" applyNumberFormat="1" applyFont="1" applyFill="1" applyBorder="1" applyAlignment="1">
      <alignment horizontal="center" vertical="center"/>
    </xf>
    <xf numFmtId="167" fontId="11" fillId="0" borderId="6" xfId="0" applyNumberFormat="1" applyFont="1" applyBorder="1" applyAlignment="1">
      <alignment horizontal="center" vertical="center" wrapText="1"/>
    </xf>
    <xf numFmtId="4" fontId="11" fillId="2" borderId="83" xfId="0" applyNumberFormat="1" applyFont="1" applyFill="1" applyBorder="1" applyAlignment="1">
      <alignment horizontal="center" vertical="center" wrapText="1"/>
    </xf>
    <xf numFmtId="4" fontId="11" fillId="2" borderId="37" xfId="0" applyNumberFormat="1" applyFont="1" applyFill="1" applyBorder="1" applyAlignment="1">
      <alignment horizontal="center" vertical="center" wrapText="1"/>
    </xf>
    <xf numFmtId="4" fontId="11" fillId="2" borderId="32" xfId="0" applyNumberFormat="1" applyFont="1" applyFill="1" applyBorder="1" applyAlignment="1">
      <alignment horizontal="center" vertical="center" wrapText="1"/>
    </xf>
    <xf numFmtId="4" fontId="11" fillId="2" borderId="33" xfId="0" applyNumberFormat="1" applyFont="1" applyFill="1" applyBorder="1" applyAlignment="1">
      <alignment horizontal="center" vertical="center" wrapText="1"/>
    </xf>
    <xf numFmtId="4" fontId="11" fillId="2" borderId="6"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wrapText="1"/>
    </xf>
    <xf numFmtId="4" fontId="11" fillId="2" borderId="84" xfId="0" applyNumberFormat="1" applyFont="1" applyFill="1" applyBorder="1" applyAlignment="1">
      <alignment horizontal="center" vertical="center" wrapText="1"/>
    </xf>
    <xf numFmtId="4" fontId="16" fillId="2" borderId="3" xfId="0" applyNumberFormat="1" applyFont="1" applyFill="1" applyBorder="1" applyAlignment="1" applyProtection="1">
      <alignment horizontal="center" vertical="center"/>
      <protection hidden="1"/>
    </xf>
    <xf numFmtId="167" fontId="22" fillId="0" borderId="3" xfId="0" applyNumberFormat="1" applyFont="1" applyBorder="1" applyAlignment="1">
      <alignment horizontal="center" vertical="center" wrapText="1"/>
    </xf>
    <xf numFmtId="4" fontId="22" fillId="2" borderId="23" xfId="0" applyNumberFormat="1" applyFont="1" applyFill="1" applyBorder="1" applyAlignment="1">
      <alignment horizontal="center" vertical="center" wrapText="1"/>
    </xf>
    <xf numFmtId="4" fontId="22" fillId="2" borderId="24" xfId="0" applyNumberFormat="1" applyFont="1" applyFill="1" applyBorder="1" applyAlignment="1">
      <alignment horizontal="center" vertical="center" wrapText="1"/>
    </xf>
    <xf numFmtId="4" fontId="22" fillId="2" borderId="25" xfId="0" applyNumberFormat="1" applyFont="1" applyFill="1" applyBorder="1" applyAlignment="1">
      <alignment horizontal="center" vertical="center" wrapText="1"/>
    </xf>
    <xf numFmtId="4" fontId="22" fillId="2" borderId="30" xfId="0" applyNumberFormat="1" applyFont="1" applyFill="1" applyBorder="1" applyAlignment="1">
      <alignment horizontal="center" vertical="center" wrapText="1"/>
    </xf>
    <xf numFmtId="4" fontId="22" fillId="2" borderId="75" xfId="0" applyNumberFormat="1" applyFont="1" applyFill="1" applyBorder="1" applyAlignment="1">
      <alignment horizontal="center" vertical="center" wrapText="1"/>
    </xf>
    <xf numFmtId="4" fontId="30" fillId="2" borderId="5" xfId="0" applyNumberFormat="1" applyFont="1" applyFill="1" applyBorder="1" applyAlignment="1" applyProtection="1">
      <alignment horizontal="center" vertical="center"/>
      <protection hidden="1"/>
    </xf>
    <xf numFmtId="4" fontId="37" fillId="2" borderId="27" xfId="0" applyNumberFormat="1" applyFont="1" applyFill="1" applyBorder="1" applyAlignment="1">
      <alignment horizontal="right" vertical="center" wrapText="1"/>
    </xf>
    <xf numFmtId="167" fontId="11" fillId="0" borderId="5" xfId="0" applyNumberFormat="1" applyFont="1" applyBorder="1" applyAlignment="1">
      <alignment horizontal="center" vertical="center" wrapText="1"/>
    </xf>
    <xf numFmtId="4" fontId="11" fillId="2" borderId="35" xfId="0" applyNumberFormat="1" applyFont="1" applyFill="1" applyBorder="1" applyAlignment="1">
      <alignment horizontal="center" vertical="center" wrapText="1"/>
    </xf>
    <xf numFmtId="4" fontId="11" fillId="2" borderId="36" xfId="0" applyNumberFormat="1" applyFont="1" applyFill="1" applyBorder="1" applyAlignment="1">
      <alignment horizontal="center" vertical="center" wrapText="1"/>
    </xf>
    <xf numFmtId="4" fontId="11" fillId="2" borderId="29" xfId="0" applyNumberFormat="1" applyFont="1" applyFill="1" applyBorder="1" applyAlignment="1">
      <alignment horizontal="center" vertical="center" wrapText="1"/>
    </xf>
    <xf numFmtId="4" fontId="11" fillId="2" borderId="27" xfId="0" applyNumberFormat="1" applyFont="1" applyFill="1" applyBorder="1" applyAlignment="1">
      <alignment horizontal="center" vertical="center" wrapText="1"/>
    </xf>
    <xf numFmtId="4" fontId="11" fillId="2" borderId="51" xfId="0" applyNumberFormat="1" applyFont="1" applyFill="1" applyBorder="1" applyAlignment="1">
      <alignment horizontal="center" vertical="center" wrapText="1"/>
    </xf>
    <xf numFmtId="4" fontId="30" fillId="2" borderId="27" xfId="0" applyNumberFormat="1" applyFont="1" applyFill="1" applyBorder="1" applyAlignment="1">
      <alignment horizontal="right" vertical="center" wrapText="1"/>
    </xf>
    <xf numFmtId="4" fontId="37" fillId="2" borderId="30" xfId="0" applyNumberFormat="1" applyFont="1" applyFill="1" applyBorder="1" applyAlignment="1">
      <alignment horizontal="right" vertical="center" wrapText="1"/>
    </xf>
    <xf numFmtId="0" fontId="11" fillId="2" borderId="27" xfId="0" applyFont="1" applyFill="1" applyBorder="1" applyAlignment="1" applyProtection="1">
      <alignment horizontal="center" vertical="center"/>
      <protection hidden="1"/>
    </xf>
    <xf numFmtId="0" fontId="11" fillId="3" borderId="4" xfId="0" applyFont="1" applyFill="1" applyBorder="1" applyAlignment="1" applyProtection="1">
      <alignment horizontal="left" vertical="center" wrapText="1"/>
      <protection hidden="1"/>
    </xf>
    <xf numFmtId="2" fontId="22" fillId="2" borderId="4" xfId="0" applyNumberFormat="1" applyFont="1" applyFill="1" applyBorder="1" applyAlignment="1">
      <alignment horizontal="center" vertical="center" wrapText="1"/>
    </xf>
    <xf numFmtId="2" fontId="22" fillId="2" borderId="56" xfId="0" applyNumberFormat="1" applyFont="1" applyFill="1" applyBorder="1" applyAlignment="1">
      <alignment horizontal="center" vertical="center" wrapText="1"/>
    </xf>
    <xf numFmtId="2" fontId="22" fillId="2" borderId="85" xfId="0" applyNumberFormat="1" applyFont="1" applyFill="1" applyBorder="1" applyAlignment="1" applyProtection="1">
      <alignment horizontal="center" vertical="center" wrapText="1"/>
      <protection hidden="1"/>
    </xf>
    <xf numFmtId="2" fontId="22" fillId="2" borderId="2" xfId="0" applyNumberFormat="1" applyFont="1" applyFill="1" applyBorder="1" applyAlignment="1">
      <alignment horizontal="center" vertical="center" wrapText="1"/>
    </xf>
    <xf numFmtId="2" fontId="22" fillId="2" borderId="86" xfId="0" applyNumberFormat="1" applyFont="1" applyFill="1" applyBorder="1" applyAlignment="1" applyProtection="1">
      <alignment horizontal="center" vertical="center" wrapText="1"/>
      <protection hidden="1"/>
    </xf>
    <xf numFmtId="2" fontId="22" fillId="2" borderId="5" xfId="0" applyNumberFormat="1" applyFont="1" applyFill="1" applyBorder="1" applyAlignment="1" applyProtection="1">
      <alignment horizontal="center" vertical="center" wrapText="1"/>
      <protection hidden="1"/>
    </xf>
    <xf numFmtId="2" fontId="22" fillId="2" borderId="51" xfId="0" applyNumberFormat="1" applyFont="1" applyFill="1" applyBorder="1" applyAlignment="1" applyProtection="1">
      <alignment horizontal="center" vertical="center" wrapText="1"/>
      <protection hidden="1"/>
    </xf>
    <xf numFmtId="2" fontId="22" fillId="2" borderId="29" xfId="0" applyNumberFormat="1" applyFont="1" applyFill="1" applyBorder="1" applyAlignment="1" applyProtection="1">
      <alignment horizontal="center" vertical="center" wrapText="1"/>
      <protection hidden="1"/>
    </xf>
    <xf numFmtId="0" fontId="11" fillId="2" borderId="5" xfId="0" applyFont="1" applyFill="1" applyBorder="1" applyAlignment="1" applyProtection="1">
      <alignment horizontal="left" vertical="center" wrapText="1"/>
      <protection hidden="1"/>
    </xf>
    <xf numFmtId="2" fontId="11" fillId="2" borderId="2" xfId="0" applyNumberFormat="1" applyFont="1" applyFill="1" applyBorder="1" applyAlignment="1">
      <alignment horizontal="center" vertical="center" wrapText="1"/>
    </xf>
    <xf numFmtId="2" fontId="11" fillId="2" borderId="56" xfId="0" applyNumberFormat="1" applyFont="1" applyFill="1" applyBorder="1" applyAlignment="1">
      <alignment horizontal="center" vertical="center" wrapText="1"/>
    </xf>
    <xf numFmtId="2" fontId="17" fillId="0" borderId="85" xfId="0" applyNumberFormat="1" applyFont="1" applyBorder="1" applyAlignment="1" applyProtection="1">
      <alignment horizontal="center" vertical="center" wrapText="1"/>
      <protection hidden="1"/>
    </xf>
    <xf numFmtId="2" fontId="17" fillId="0" borderId="86" xfId="0" applyNumberFormat="1" applyFont="1" applyBorder="1" applyAlignment="1" applyProtection="1">
      <alignment horizontal="center" vertical="center" wrapText="1"/>
      <protection hidden="1"/>
    </xf>
    <xf numFmtId="2" fontId="17" fillId="2" borderId="5" xfId="0" applyNumberFormat="1" applyFont="1" applyFill="1" applyBorder="1" applyAlignment="1" applyProtection="1">
      <alignment horizontal="center" vertical="center" wrapText="1"/>
      <protection hidden="1"/>
    </xf>
    <xf numFmtId="2" fontId="17" fillId="0" borderId="51" xfId="0" applyNumberFormat="1" applyFont="1" applyBorder="1" applyAlignment="1" applyProtection="1">
      <alignment horizontal="center" vertical="center" wrapText="1"/>
      <protection hidden="1"/>
    </xf>
    <xf numFmtId="2" fontId="17" fillId="0" borderId="29" xfId="0" applyNumberFormat="1" applyFont="1" applyBorder="1" applyAlignment="1" applyProtection="1">
      <alignment horizontal="center" vertical="center" wrapText="1"/>
      <protection hidden="1"/>
    </xf>
    <xf numFmtId="0" fontId="17" fillId="2" borderId="87" xfId="0" applyFont="1" applyFill="1" applyBorder="1" applyAlignment="1" applyProtection="1">
      <alignment horizontal="center" vertical="center"/>
      <protection hidden="1"/>
    </xf>
    <xf numFmtId="4" fontId="17" fillId="2" borderId="6" xfId="0" applyNumberFormat="1" applyFont="1" applyFill="1" applyBorder="1" applyAlignment="1">
      <alignment horizontal="right" vertical="center" wrapText="1"/>
    </xf>
    <xf numFmtId="2" fontId="11" fillId="2" borderId="3" xfId="0" applyNumberFormat="1" applyFont="1" applyFill="1" applyBorder="1" applyAlignment="1">
      <alignment horizontal="center" vertical="center" wrapText="1"/>
    </xf>
    <xf numFmtId="2" fontId="11" fillId="2" borderId="74" xfId="0" applyNumberFormat="1" applyFont="1" applyFill="1" applyBorder="1" applyAlignment="1">
      <alignment horizontal="center" vertical="center" wrapText="1"/>
    </xf>
    <xf numFmtId="2" fontId="17" fillId="0" borderId="88" xfId="0" applyNumberFormat="1" applyFont="1" applyBorder="1" applyAlignment="1" applyProtection="1">
      <alignment horizontal="center" vertical="center" wrapText="1"/>
      <protection hidden="1"/>
    </xf>
    <xf numFmtId="2" fontId="17" fillId="2" borderId="10" xfId="0" applyNumberFormat="1" applyFont="1" applyFill="1" applyBorder="1" applyAlignment="1" applyProtection="1">
      <alignment horizontal="center" vertical="center" wrapText="1"/>
      <protection hidden="1"/>
    </xf>
    <xf numFmtId="2" fontId="17" fillId="0" borderId="89" xfId="0" applyNumberFormat="1" applyFont="1" applyBorder="1" applyAlignment="1" applyProtection="1">
      <alignment horizontal="center" vertical="center" wrapText="1"/>
      <protection hidden="1"/>
    </xf>
    <xf numFmtId="2" fontId="17" fillId="0" borderId="90" xfId="0" applyNumberFormat="1" applyFont="1" applyBorder="1" applyAlignment="1" applyProtection="1">
      <alignment horizontal="center" vertical="center" wrapText="1"/>
      <protection hidden="1"/>
    </xf>
    <xf numFmtId="0" fontId="17" fillId="2" borderId="53" xfId="0" applyFont="1" applyFill="1" applyBorder="1" applyAlignment="1" applyProtection="1">
      <alignment horizontal="center" vertical="center"/>
      <protection hidden="1"/>
    </xf>
    <xf numFmtId="0" fontId="17" fillId="3" borderId="53" xfId="0" applyFont="1" applyFill="1" applyBorder="1" applyAlignment="1" applyProtection="1">
      <alignment horizontal="left" vertical="center" wrapText="1"/>
      <protection hidden="1"/>
    </xf>
    <xf numFmtId="2" fontId="16" fillId="2" borderId="4" xfId="0" applyNumberFormat="1" applyFont="1" applyFill="1" applyBorder="1" applyAlignment="1">
      <alignment horizontal="center" vertical="center" wrapText="1"/>
    </xf>
    <xf numFmtId="2" fontId="16" fillId="2" borderId="52" xfId="0" applyNumberFormat="1" applyFont="1" applyFill="1" applyBorder="1" applyAlignment="1">
      <alignment horizontal="center" vertical="center" wrapText="1"/>
    </xf>
    <xf numFmtId="2" fontId="16" fillId="2" borderId="91" xfId="0" applyNumberFormat="1" applyFont="1" applyFill="1" applyBorder="1" applyAlignment="1" applyProtection="1">
      <alignment horizontal="center" vertical="center" wrapText="1"/>
      <protection hidden="1"/>
    </xf>
    <xf numFmtId="2" fontId="16" fillId="2" borderId="92" xfId="0" applyNumberFormat="1" applyFont="1" applyFill="1" applyBorder="1" applyAlignment="1" applyProtection="1">
      <alignment horizontal="center" vertical="center" wrapText="1"/>
      <protection hidden="1"/>
    </xf>
    <xf numFmtId="2" fontId="16" fillId="2" borderId="4" xfId="0" applyNumberFormat="1" applyFont="1" applyFill="1" applyBorder="1" applyAlignment="1" applyProtection="1">
      <alignment horizontal="center" vertical="center" wrapText="1"/>
      <protection hidden="1"/>
    </xf>
    <xf numFmtId="2" fontId="16" fillId="2" borderId="54" xfId="0" applyNumberFormat="1" applyFont="1" applyFill="1" applyBorder="1" applyAlignment="1" applyProtection="1">
      <alignment horizontal="center" vertical="center" wrapText="1"/>
      <protection hidden="1"/>
    </xf>
    <xf numFmtId="2" fontId="16" fillId="2" borderId="19" xfId="0" applyNumberFormat="1" applyFont="1" applyFill="1" applyBorder="1" applyAlignment="1" applyProtection="1">
      <alignment horizontal="center" vertical="center" wrapText="1"/>
      <protection hidden="1"/>
    </xf>
    <xf numFmtId="0" fontId="17" fillId="2" borderId="28" xfId="0" applyFont="1" applyFill="1" applyBorder="1" applyAlignment="1" applyProtection="1">
      <alignment horizontal="center" vertical="center"/>
      <protection hidden="1"/>
    </xf>
    <xf numFmtId="0" fontId="17" fillId="2" borderId="28" xfId="0" applyFont="1" applyFill="1" applyBorder="1" applyAlignment="1" applyProtection="1">
      <alignment horizontal="left" vertical="center" wrapText="1"/>
      <protection hidden="1"/>
    </xf>
    <xf numFmtId="2" fontId="17" fillId="2" borderId="2" xfId="0" applyNumberFormat="1" applyFont="1" applyFill="1" applyBorder="1" applyAlignment="1">
      <alignment horizontal="center" vertical="center" wrapText="1"/>
    </xf>
    <xf numFmtId="2" fontId="17" fillId="2" borderId="56" xfId="0" applyNumberFormat="1" applyFont="1" applyFill="1" applyBorder="1" applyAlignment="1">
      <alignment horizontal="center" vertical="center" wrapText="1"/>
    </xf>
    <xf numFmtId="0" fontId="17" fillId="2" borderId="30" xfId="0" applyFont="1" applyFill="1" applyBorder="1" applyAlignment="1" applyProtection="1">
      <alignment horizontal="center" vertical="center"/>
      <protection hidden="1"/>
    </xf>
    <xf numFmtId="0" fontId="17" fillId="2" borderId="30" xfId="0" applyFont="1" applyFill="1" applyBorder="1" applyAlignment="1" applyProtection="1">
      <alignment horizontal="left" vertical="center" wrapText="1"/>
      <protection hidden="1"/>
    </xf>
    <xf numFmtId="2" fontId="17" fillId="2" borderId="3" xfId="0" applyNumberFormat="1" applyFont="1" applyFill="1" applyBorder="1" applyAlignment="1">
      <alignment horizontal="center" vertical="center" wrapText="1"/>
    </xf>
    <xf numFmtId="2" fontId="17" fillId="2" borderId="74" xfId="0" applyNumberFormat="1" applyFont="1" applyFill="1" applyBorder="1" applyAlignment="1">
      <alignment horizontal="center" vertical="center" wrapText="1"/>
    </xf>
    <xf numFmtId="2" fontId="17" fillId="0" borderId="0" xfId="0" applyNumberFormat="1" applyFont="1" applyAlignment="1" applyProtection="1">
      <alignment horizontal="center" vertical="center" wrapText="1"/>
      <protection hidden="1"/>
    </xf>
    <xf numFmtId="0" fontId="17" fillId="2" borderId="31" xfId="0" applyFont="1" applyFill="1" applyBorder="1" applyAlignment="1" applyProtection="1">
      <alignment horizontal="center" vertical="center"/>
      <protection hidden="1"/>
    </xf>
    <xf numFmtId="0" fontId="17" fillId="2" borderId="6" xfId="0" applyFont="1" applyFill="1" applyBorder="1" applyAlignment="1" applyProtection="1">
      <alignment horizontal="left" vertical="center" wrapText="1"/>
      <protection hidden="1"/>
    </xf>
    <xf numFmtId="0" fontId="17" fillId="2" borderId="27" xfId="0" applyFont="1" applyFill="1" applyBorder="1" applyAlignment="1" applyProtection="1">
      <alignment horizontal="center" vertical="center"/>
      <protection hidden="1"/>
    </xf>
    <xf numFmtId="0" fontId="11" fillId="3" borderId="27" xfId="0" applyFont="1" applyFill="1" applyBorder="1" applyAlignment="1" applyProtection="1">
      <alignment horizontal="left" vertical="center" wrapText="1"/>
      <protection hidden="1"/>
    </xf>
    <xf numFmtId="0" fontId="17" fillId="2" borderId="38" xfId="0" applyFont="1" applyFill="1" applyBorder="1" applyAlignment="1" applyProtection="1">
      <alignment horizontal="center" vertical="center"/>
      <protection hidden="1"/>
    </xf>
    <xf numFmtId="0" fontId="11" fillId="3" borderId="1" xfId="0" applyFont="1" applyFill="1" applyBorder="1" applyAlignment="1" applyProtection="1">
      <alignment horizontal="left" vertical="center" wrapText="1"/>
      <protection hidden="1"/>
    </xf>
    <xf numFmtId="2" fontId="17" fillId="2" borderId="1" xfId="0" applyNumberFormat="1" applyFont="1" applyFill="1" applyBorder="1" applyAlignment="1">
      <alignment horizontal="center" vertical="center" wrapText="1"/>
    </xf>
    <xf numFmtId="2" fontId="17" fillId="2" borderId="39" xfId="0" applyNumberFormat="1" applyFont="1" applyFill="1" applyBorder="1" applyAlignment="1">
      <alignment horizontal="center" vertical="center" wrapText="1"/>
    </xf>
    <xf numFmtId="2" fontId="17" fillId="0" borderId="93" xfId="0" applyNumberFormat="1" applyFont="1" applyBorder="1" applyAlignment="1" applyProtection="1">
      <alignment horizontal="center" vertical="center" wrapText="1"/>
      <protection hidden="1"/>
    </xf>
    <xf numFmtId="2" fontId="17" fillId="0" borderId="94" xfId="0" applyNumberFormat="1" applyFont="1" applyBorder="1" applyAlignment="1" applyProtection="1">
      <alignment horizontal="center" vertical="center" wrapText="1"/>
      <protection hidden="1"/>
    </xf>
    <xf numFmtId="2" fontId="17" fillId="2" borderId="1" xfId="0" applyNumberFormat="1" applyFont="1" applyFill="1" applyBorder="1" applyAlignment="1" applyProtection="1">
      <alignment horizontal="center" vertical="center" wrapText="1"/>
      <protection hidden="1"/>
    </xf>
    <xf numFmtId="2" fontId="17" fillId="0" borderId="41" xfId="0" applyNumberFormat="1" applyFont="1" applyBorder="1" applyAlignment="1" applyProtection="1">
      <alignment horizontal="center" vertical="center" wrapText="1"/>
      <protection hidden="1"/>
    </xf>
    <xf numFmtId="2" fontId="17" fillId="0" borderId="13" xfId="0" applyNumberFormat="1" applyFont="1" applyBorder="1" applyAlignment="1" applyProtection="1">
      <alignment horizontal="center" vertical="center" wrapText="1"/>
      <protection hidden="1"/>
    </xf>
    <xf numFmtId="4" fontId="17" fillId="2" borderId="28" xfId="0" applyNumberFormat="1" applyFont="1" applyFill="1" applyBorder="1" applyAlignment="1">
      <alignment horizontal="left" wrapText="1"/>
    </xf>
    <xf numFmtId="2" fontId="17" fillId="0" borderId="95" xfId="0" applyNumberFormat="1" applyFont="1" applyBorder="1" applyAlignment="1" applyProtection="1">
      <alignment horizontal="center" vertical="center" wrapText="1"/>
      <protection hidden="1"/>
    </xf>
    <xf numFmtId="2" fontId="17" fillId="0" borderId="96" xfId="0" applyNumberFormat="1" applyFont="1" applyBorder="1" applyAlignment="1" applyProtection="1">
      <alignment horizontal="center" vertical="center" wrapText="1"/>
      <protection hidden="1"/>
    </xf>
    <xf numFmtId="2" fontId="17" fillId="2" borderId="2" xfId="0" applyNumberFormat="1" applyFont="1" applyFill="1" applyBorder="1" applyAlignment="1" applyProtection="1">
      <alignment horizontal="center" vertical="center" wrapText="1"/>
      <protection hidden="1"/>
    </xf>
    <xf numFmtId="2" fontId="17" fillId="0" borderId="57" xfId="0" applyNumberFormat="1" applyFont="1" applyBorder="1" applyAlignment="1" applyProtection="1">
      <alignment horizontal="center" vertical="center" wrapText="1"/>
      <protection hidden="1"/>
    </xf>
    <xf numFmtId="2" fontId="17" fillId="0" borderId="22" xfId="0" applyNumberFormat="1" applyFont="1" applyBorder="1" applyAlignment="1" applyProtection="1">
      <alignment horizontal="center" vertical="center" wrapText="1"/>
      <protection hidden="1"/>
    </xf>
    <xf numFmtId="0" fontId="17" fillId="3" borderId="38" xfId="0" applyFont="1" applyFill="1" applyBorder="1" applyAlignment="1" applyProtection="1">
      <alignment horizontal="left" vertical="center" wrapText="1"/>
      <protection hidden="1"/>
    </xf>
    <xf numFmtId="0" fontId="17" fillId="2" borderId="62" xfId="0" applyFont="1" applyFill="1" applyBorder="1" applyAlignment="1" applyProtection="1">
      <alignment horizontal="center" vertical="center"/>
      <protection hidden="1"/>
    </xf>
    <xf numFmtId="0" fontId="17" fillId="3" borderId="62" xfId="0" applyFont="1" applyFill="1" applyBorder="1" applyAlignment="1" applyProtection="1">
      <alignment horizontal="left" vertical="center" wrapText="1"/>
      <protection hidden="1"/>
    </xf>
    <xf numFmtId="2" fontId="17" fillId="2" borderId="61" xfId="0" applyNumberFormat="1" applyFont="1" applyFill="1" applyBorder="1" applyAlignment="1">
      <alignment horizontal="center" vertical="center" wrapText="1"/>
    </xf>
    <xf numFmtId="2" fontId="17" fillId="2" borderId="63" xfId="0" applyNumberFormat="1" applyFont="1" applyFill="1" applyBorder="1" applyAlignment="1">
      <alignment horizontal="center" vertical="center" wrapText="1"/>
    </xf>
    <xf numFmtId="2" fontId="17" fillId="0" borderId="97" xfId="0" applyNumberFormat="1" applyFont="1" applyBorder="1" applyAlignment="1" applyProtection="1">
      <alignment horizontal="center" vertical="center" wrapText="1"/>
      <protection hidden="1"/>
    </xf>
    <xf numFmtId="2" fontId="17" fillId="0" borderId="98" xfId="0" applyNumberFormat="1" applyFont="1" applyBorder="1" applyAlignment="1" applyProtection="1">
      <alignment horizontal="center" vertical="center" wrapText="1"/>
      <protection hidden="1"/>
    </xf>
    <xf numFmtId="2" fontId="17" fillId="2" borderId="61" xfId="0" applyNumberFormat="1" applyFont="1" applyFill="1" applyBorder="1" applyAlignment="1" applyProtection="1">
      <alignment horizontal="center" vertical="center" wrapText="1"/>
      <protection hidden="1"/>
    </xf>
    <xf numFmtId="2" fontId="17" fillId="0" borderId="66" xfId="0" applyNumberFormat="1" applyFont="1" applyBorder="1" applyAlignment="1" applyProtection="1">
      <alignment horizontal="center" vertical="center" wrapText="1"/>
      <protection hidden="1"/>
    </xf>
    <xf numFmtId="2" fontId="17" fillId="0" borderId="40" xfId="0" applyNumberFormat="1" applyFont="1" applyBorder="1" applyAlignment="1" applyProtection="1">
      <alignment horizontal="center" vertical="center" wrapText="1"/>
      <protection hidden="1"/>
    </xf>
    <xf numFmtId="168" fontId="22" fillId="2" borderId="48" xfId="0" applyNumberFormat="1" applyFont="1" applyFill="1" applyBorder="1" applyAlignment="1" applyProtection="1">
      <alignment horizontal="center" vertical="center"/>
      <protection hidden="1"/>
    </xf>
    <xf numFmtId="4" fontId="22" fillId="2" borderId="99" xfId="0" applyNumberFormat="1" applyFont="1" applyFill="1" applyBorder="1" applyAlignment="1" applyProtection="1">
      <alignment horizontal="center" vertical="center"/>
      <protection hidden="1"/>
    </xf>
    <xf numFmtId="4" fontId="22" fillId="2" borderId="99" xfId="0" applyNumberFormat="1" applyFont="1" applyFill="1" applyBorder="1" applyAlignment="1">
      <alignment horizontal="left" vertical="center" wrapText="1"/>
    </xf>
    <xf numFmtId="167" fontId="22" fillId="2" borderId="99" xfId="0" applyNumberFormat="1" applyFont="1" applyFill="1" applyBorder="1" applyAlignment="1" applyProtection="1">
      <alignment horizontal="center" vertical="center"/>
      <protection hidden="1"/>
    </xf>
    <xf numFmtId="4" fontId="22" fillId="2" borderId="100" xfId="0" applyNumberFormat="1" applyFont="1" applyFill="1" applyBorder="1" applyAlignment="1" applyProtection="1">
      <alignment horizontal="center" vertical="center"/>
      <protection hidden="1"/>
    </xf>
    <xf numFmtId="4" fontId="22" fillId="2" borderId="101" xfId="0" applyNumberFormat="1" applyFont="1" applyFill="1" applyBorder="1" applyAlignment="1" applyProtection="1">
      <alignment horizontal="center" vertical="center"/>
      <protection hidden="1"/>
    </xf>
    <xf numFmtId="4" fontId="22" fillId="2" borderId="102" xfId="0" applyNumberFormat="1" applyFont="1" applyFill="1" applyBorder="1" applyAlignment="1" applyProtection="1">
      <alignment horizontal="center" vertical="center"/>
      <protection hidden="1"/>
    </xf>
    <xf numFmtId="4" fontId="22" fillId="2" borderId="103" xfId="0" applyNumberFormat="1" applyFont="1" applyFill="1" applyBorder="1" applyAlignment="1" applyProtection="1">
      <alignment horizontal="center" vertical="center"/>
      <protection hidden="1"/>
    </xf>
    <xf numFmtId="4" fontId="22" fillId="2" borderId="104" xfId="0" applyNumberFormat="1" applyFont="1" applyFill="1" applyBorder="1" applyAlignment="1" applyProtection="1">
      <alignment horizontal="center" vertical="center"/>
      <protection hidden="1"/>
    </xf>
    <xf numFmtId="168" fontId="22" fillId="2" borderId="105" xfId="0" applyNumberFormat="1" applyFont="1" applyFill="1" applyBorder="1" applyAlignment="1" applyProtection="1">
      <alignment horizontal="center" vertical="center"/>
      <protection hidden="1"/>
    </xf>
    <xf numFmtId="2" fontId="3" fillId="0" borderId="0" xfId="0" applyNumberFormat="1" applyFont="1"/>
    <xf numFmtId="4" fontId="30" fillId="2" borderId="2" xfId="0" applyNumberFormat="1" applyFont="1" applyFill="1" applyBorder="1" applyAlignment="1" applyProtection="1">
      <alignment horizontal="center" vertical="center" wrapText="1"/>
      <protection hidden="1"/>
    </xf>
    <xf numFmtId="167" fontId="17" fillId="0" borderId="2" xfId="0" applyNumberFormat="1" applyFont="1" applyBorder="1" applyAlignment="1" applyProtection="1">
      <alignment horizontal="center" vertical="center"/>
      <protection hidden="1"/>
    </xf>
    <xf numFmtId="4" fontId="17" fillId="2" borderId="56" xfId="0" applyNumberFormat="1" applyFont="1" applyFill="1" applyBorder="1" applyAlignment="1" applyProtection="1">
      <alignment horizontal="center" vertical="center"/>
      <protection hidden="1"/>
    </xf>
    <xf numFmtId="4" fontId="17" fillId="2" borderId="20" xfId="0" applyNumberFormat="1" applyFont="1" applyFill="1" applyBorder="1" applyAlignment="1" applyProtection="1">
      <alignment horizontal="center" vertical="center"/>
      <protection hidden="1"/>
    </xf>
    <xf numFmtId="4" fontId="17" fillId="2" borderId="21" xfId="0" applyNumberFormat="1" applyFont="1" applyFill="1" applyBorder="1" applyAlignment="1" applyProtection="1">
      <alignment horizontal="center" vertical="center"/>
      <protection hidden="1"/>
    </xf>
    <xf numFmtId="4" fontId="17" fillId="2" borderId="22" xfId="0" applyNumberFormat="1" applyFont="1" applyFill="1" applyBorder="1" applyAlignment="1" applyProtection="1">
      <alignment horizontal="center" vertical="center"/>
      <protection hidden="1"/>
    </xf>
    <xf numFmtId="4" fontId="17" fillId="2" borderId="2" xfId="0" applyNumberFormat="1" applyFont="1" applyFill="1" applyBorder="1" applyAlignment="1" applyProtection="1">
      <alignment horizontal="center" vertical="center"/>
      <protection hidden="1"/>
    </xf>
    <xf numFmtId="4" fontId="17" fillId="2" borderId="28" xfId="0" applyNumberFormat="1" applyFont="1" applyFill="1" applyBorder="1" applyAlignment="1" applyProtection="1">
      <alignment horizontal="center" vertical="center"/>
      <protection hidden="1"/>
    </xf>
    <xf numFmtId="168" fontId="17" fillId="2" borderId="57" xfId="0" applyNumberFormat="1" applyFont="1" applyFill="1" applyBorder="1" applyAlignment="1" applyProtection="1">
      <alignment horizontal="center" vertical="center"/>
      <protection hidden="1"/>
    </xf>
    <xf numFmtId="0" fontId="2" fillId="0" borderId="0" xfId="0" applyFont="1"/>
    <xf numFmtId="167" fontId="22" fillId="2" borderId="4" xfId="0" applyNumberFormat="1" applyFont="1" applyFill="1" applyBorder="1" applyAlignment="1" applyProtection="1">
      <alignment horizontal="center" vertical="center" wrapText="1"/>
      <protection hidden="1"/>
    </xf>
    <xf numFmtId="4" fontId="22" fillId="2" borderId="52" xfId="0" applyNumberFormat="1" applyFont="1" applyFill="1" applyBorder="1" applyAlignment="1" applyProtection="1">
      <alignment horizontal="center" vertical="center" wrapText="1"/>
      <protection hidden="1"/>
    </xf>
    <xf numFmtId="4" fontId="22" fillId="2" borderId="17" xfId="0" applyNumberFormat="1" applyFont="1" applyFill="1" applyBorder="1" applyAlignment="1" applyProtection="1">
      <alignment horizontal="center" vertical="center" wrapText="1"/>
      <protection hidden="1"/>
    </xf>
    <xf numFmtId="4" fontId="22" fillId="2" borderId="18" xfId="0" applyNumberFormat="1" applyFont="1" applyFill="1" applyBorder="1" applyAlignment="1" applyProtection="1">
      <alignment horizontal="center" vertical="center" wrapText="1"/>
      <protection hidden="1"/>
    </xf>
    <xf numFmtId="4" fontId="22" fillId="2" borderId="19" xfId="0" applyNumberFormat="1" applyFont="1" applyFill="1" applyBorder="1" applyAlignment="1" applyProtection="1">
      <alignment horizontal="center" vertical="center" wrapText="1"/>
      <protection hidden="1"/>
    </xf>
    <xf numFmtId="4" fontId="22" fillId="2" borderId="4" xfId="0" applyNumberFormat="1" applyFont="1" applyFill="1" applyBorder="1" applyAlignment="1" applyProtection="1">
      <alignment horizontal="center" vertical="center" wrapText="1"/>
      <protection hidden="1"/>
    </xf>
    <xf numFmtId="4" fontId="22" fillId="2" borderId="53" xfId="0" applyNumberFormat="1" applyFont="1" applyFill="1" applyBorder="1" applyAlignment="1" applyProtection="1">
      <alignment horizontal="center" vertical="center" wrapText="1"/>
      <protection hidden="1"/>
    </xf>
    <xf numFmtId="168" fontId="22" fillId="2" borderId="54" xfId="0" applyNumberFormat="1" applyFont="1" applyFill="1" applyBorder="1" applyAlignment="1" applyProtection="1">
      <alignment horizontal="center" vertical="center" wrapText="1"/>
      <protection hidden="1"/>
    </xf>
    <xf numFmtId="169" fontId="36" fillId="0" borderId="0" xfId="0" applyNumberFormat="1" applyFont="1"/>
    <xf numFmtId="168" fontId="11" fillId="2" borderId="57" xfId="0" applyNumberFormat="1" applyFont="1" applyFill="1" applyBorder="1" applyAlignment="1">
      <alignment horizontal="center" vertical="center" wrapText="1"/>
    </xf>
    <xf numFmtId="4" fontId="37" fillId="2" borderId="106" xfId="0" applyNumberFormat="1" applyFont="1" applyFill="1" applyBorder="1" applyAlignment="1">
      <alignment horizontal="center" vertical="center"/>
    </xf>
    <xf numFmtId="4" fontId="37" fillId="2" borderId="107" xfId="0" applyNumberFormat="1" applyFont="1" applyFill="1" applyBorder="1" applyAlignment="1">
      <alignment horizontal="right" vertical="center" wrapText="1"/>
    </xf>
    <xf numFmtId="168" fontId="11" fillId="2" borderId="84" xfId="0" applyNumberFormat="1" applyFont="1" applyFill="1" applyBorder="1" applyAlignment="1">
      <alignment horizontal="center" vertical="center" wrapText="1"/>
    </xf>
    <xf numFmtId="167" fontId="22" fillId="2" borderId="5" xfId="0" applyNumberFormat="1" applyFont="1" applyFill="1" applyBorder="1" applyAlignment="1">
      <alignment horizontal="center" vertical="center" wrapText="1"/>
    </xf>
    <xf numFmtId="168" fontId="22" fillId="2" borderId="51" xfId="0" applyNumberFormat="1" applyFont="1" applyFill="1" applyBorder="1" applyAlignment="1">
      <alignment horizontal="center" vertical="center" wrapText="1"/>
    </xf>
    <xf numFmtId="170" fontId="36" fillId="0" borderId="0" xfId="0" applyNumberFormat="1" applyFont="1"/>
    <xf numFmtId="4" fontId="16" fillId="2" borderId="53" xfId="0" applyNumberFormat="1" applyFont="1" applyFill="1" applyBorder="1" applyAlignment="1">
      <alignment horizontal="left" vertical="center" wrapText="1"/>
    </xf>
    <xf numFmtId="167" fontId="16" fillId="2" borderId="4" xfId="0" applyNumberFormat="1" applyFont="1" applyFill="1" applyBorder="1" applyAlignment="1" applyProtection="1">
      <alignment horizontal="center" vertical="center" wrapText="1"/>
      <protection hidden="1"/>
    </xf>
    <xf numFmtId="4" fontId="16" fillId="2" borderId="52" xfId="0" applyNumberFormat="1" applyFont="1" applyFill="1" applyBorder="1" applyAlignment="1" applyProtection="1">
      <alignment horizontal="center" vertical="center" wrapText="1"/>
      <protection hidden="1"/>
    </xf>
    <xf numFmtId="4" fontId="16" fillId="2" borderId="17" xfId="0" applyNumberFormat="1" applyFont="1" applyFill="1" applyBorder="1" applyAlignment="1" applyProtection="1">
      <alignment horizontal="center" vertical="center" wrapText="1"/>
      <protection hidden="1"/>
    </xf>
    <xf numFmtId="4" fontId="16" fillId="2" borderId="18" xfId="0" applyNumberFormat="1" applyFont="1" applyFill="1" applyBorder="1" applyAlignment="1" applyProtection="1">
      <alignment horizontal="center" vertical="center" wrapText="1"/>
      <protection hidden="1"/>
    </xf>
    <xf numFmtId="4" fontId="16" fillId="2" borderId="19" xfId="0" applyNumberFormat="1" applyFont="1" applyFill="1" applyBorder="1" applyAlignment="1" applyProtection="1">
      <alignment horizontal="center" vertical="center" wrapText="1"/>
      <protection hidden="1"/>
    </xf>
    <xf numFmtId="4" fontId="16" fillId="2" borderId="4" xfId="0" applyNumberFormat="1" applyFont="1" applyFill="1" applyBorder="1" applyAlignment="1" applyProtection="1">
      <alignment horizontal="center" vertical="center" wrapText="1"/>
      <protection hidden="1"/>
    </xf>
    <xf numFmtId="4" fontId="16" fillId="2" borderId="53" xfId="0" applyNumberFormat="1" applyFont="1" applyFill="1" applyBorder="1" applyAlignment="1" applyProtection="1">
      <alignment horizontal="center" vertical="center" wrapText="1"/>
      <protection hidden="1"/>
    </xf>
    <xf numFmtId="168" fontId="16" fillId="2" borderId="54" xfId="0" applyNumberFormat="1" applyFont="1" applyFill="1" applyBorder="1" applyAlignment="1" applyProtection="1">
      <alignment horizontal="center" vertical="center" wrapText="1"/>
      <protection hidden="1"/>
    </xf>
    <xf numFmtId="168" fontId="17" fillId="2" borderId="57" xfId="0" applyNumberFormat="1" applyFont="1" applyFill="1" applyBorder="1" applyAlignment="1">
      <alignment horizontal="center" vertical="center" wrapText="1"/>
    </xf>
    <xf numFmtId="4" fontId="30" fillId="2" borderId="75" xfId="0" applyNumberFormat="1" applyFont="1" applyFill="1" applyBorder="1" applyAlignment="1">
      <alignment horizontal="right" wrapText="1"/>
    </xf>
    <xf numFmtId="4" fontId="16" fillId="2" borderId="53" xfId="0" applyNumberFormat="1" applyFont="1" applyFill="1" applyBorder="1" applyAlignment="1">
      <alignment horizontal="left" wrapText="1"/>
    </xf>
    <xf numFmtId="167" fontId="16" fillId="0" borderId="4" xfId="0" applyNumberFormat="1" applyFont="1" applyBorder="1" applyAlignment="1" applyProtection="1">
      <alignment horizontal="center" vertical="center" wrapText="1"/>
      <protection hidden="1"/>
    </xf>
    <xf numFmtId="168" fontId="36" fillId="0" borderId="0" xfId="0" applyNumberFormat="1" applyFont="1"/>
    <xf numFmtId="167" fontId="17" fillId="0" borderId="3" xfId="0" applyNumberFormat="1" applyFont="1" applyBorder="1" applyAlignment="1">
      <alignment horizontal="center" vertical="center" wrapText="1"/>
    </xf>
    <xf numFmtId="167" fontId="11" fillId="2" borderId="2" xfId="0" applyNumberFormat="1" applyFont="1" applyFill="1" applyBorder="1" applyAlignment="1">
      <alignment horizontal="center" vertical="center" wrapText="1"/>
    </xf>
    <xf numFmtId="167" fontId="22" fillId="0" borderId="4" xfId="0" applyNumberFormat="1" applyFont="1" applyBorder="1" applyAlignment="1" applyProtection="1">
      <alignment horizontal="center" vertical="center" wrapText="1"/>
      <protection hidden="1"/>
    </xf>
    <xf numFmtId="171" fontId="22" fillId="2" borderId="19" xfId="0" applyNumberFormat="1" applyFont="1" applyFill="1" applyBorder="1" applyAlignment="1" applyProtection="1">
      <alignment horizontal="center" vertical="center" wrapText="1"/>
      <protection hidden="1"/>
    </xf>
    <xf numFmtId="4" fontId="37" fillId="2" borderId="5" xfId="0" applyNumberFormat="1" applyFont="1" applyFill="1" applyBorder="1" applyAlignment="1" applyProtection="1">
      <alignment horizontal="center" vertical="center"/>
      <protection hidden="1"/>
    </xf>
    <xf numFmtId="167" fontId="11" fillId="0" borderId="2" xfId="0" applyNumberFormat="1" applyFont="1" applyBorder="1" applyAlignment="1" applyProtection="1">
      <alignment horizontal="center" vertical="center" wrapText="1"/>
      <protection hidden="1"/>
    </xf>
    <xf numFmtId="4" fontId="11" fillId="2" borderId="56" xfId="0" applyNumberFormat="1" applyFont="1" applyFill="1" applyBorder="1" applyAlignment="1" applyProtection="1">
      <alignment horizontal="center" vertical="center" wrapText="1"/>
      <protection hidden="1"/>
    </xf>
    <xf numFmtId="4" fontId="11" fillId="2" borderId="20" xfId="0" applyNumberFormat="1" applyFont="1" applyFill="1" applyBorder="1" applyAlignment="1" applyProtection="1">
      <alignment horizontal="center" vertical="center" wrapText="1"/>
      <protection hidden="1"/>
    </xf>
    <xf numFmtId="4" fontId="11" fillId="2" borderId="21" xfId="0" applyNumberFormat="1" applyFont="1" applyFill="1" applyBorder="1" applyAlignment="1" applyProtection="1">
      <alignment horizontal="center" vertical="center" wrapText="1"/>
      <protection hidden="1"/>
    </xf>
    <xf numFmtId="4" fontId="11" fillId="2" borderId="22" xfId="0" applyNumberFormat="1" applyFont="1" applyFill="1" applyBorder="1" applyAlignment="1" applyProtection="1">
      <alignment horizontal="center" vertical="center" wrapText="1"/>
      <protection hidden="1"/>
    </xf>
    <xf numFmtId="4" fontId="11" fillId="2" borderId="28" xfId="0" applyNumberFormat="1" applyFont="1" applyFill="1" applyBorder="1" applyAlignment="1" applyProtection="1">
      <alignment horizontal="center" vertical="center" wrapText="1"/>
      <protection hidden="1"/>
    </xf>
    <xf numFmtId="168" fontId="11" fillId="2" borderId="57" xfId="0" applyNumberFormat="1" applyFont="1" applyFill="1" applyBorder="1" applyAlignment="1" applyProtection="1">
      <alignment horizontal="center" vertical="center" wrapText="1"/>
      <protection hidden="1"/>
    </xf>
    <xf numFmtId="4" fontId="40" fillId="2" borderId="5" xfId="0" applyNumberFormat="1" applyFont="1" applyFill="1" applyBorder="1" applyAlignment="1" applyProtection="1">
      <alignment horizontal="center" vertical="center"/>
      <protection hidden="1"/>
    </xf>
    <xf numFmtId="167" fontId="11" fillId="0" borderId="3" xfId="0" applyNumberFormat="1" applyFont="1" applyBorder="1" applyAlignment="1" applyProtection="1">
      <alignment horizontal="center" vertical="center" wrapText="1"/>
      <protection hidden="1"/>
    </xf>
    <xf numFmtId="4" fontId="11" fillId="2" borderId="74" xfId="0" applyNumberFormat="1" applyFont="1" applyFill="1" applyBorder="1" applyAlignment="1" applyProtection="1">
      <alignment horizontal="center" vertical="center" wrapText="1"/>
      <protection hidden="1"/>
    </xf>
    <xf numFmtId="4" fontId="11" fillId="2" borderId="23" xfId="0" applyNumberFormat="1" applyFont="1" applyFill="1" applyBorder="1" applyAlignment="1" applyProtection="1">
      <alignment horizontal="center" vertical="center" wrapText="1"/>
      <protection hidden="1"/>
    </xf>
    <xf numFmtId="4" fontId="11" fillId="2" borderId="24" xfId="0" applyNumberFormat="1" applyFont="1" applyFill="1" applyBorder="1" applyAlignment="1" applyProtection="1">
      <alignment horizontal="center" vertical="center" wrapText="1"/>
      <protection hidden="1"/>
    </xf>
    <xf numFmtId="4" fontId="11" fillId="2" borderId="25" xfId="0" applyNumberFormat="1" applyFont="1" applyFill="1" applyBorder="1" applyAlignment="1" applyProtection="1">
      <alignment horizontal="center" vertical="center" wrapText="1"/>
      <protection hidden="1"/>
    </xf>
    <xf numFmtId="4" fontId="11" fillId="2" borderId="3" xfId="0" applyNumberFormat="1" applyFont="1" applyFill="1" applyBorder="1" applyAlignment="1" applyProtection="1">
      <alignment horizontal="center" vertical="center" wrapText="1"/>
      <protection hidden="1"/>
    </xf>
    <xf numFmtId="4" fontId="11" fillId="2" borderId="30" xfId="0" applyNumberFormat="1" applyFont="1" applyFill="1" applyBorder="1" applyAlignment="1" applyProtection="1">
      <alignment horizontal="center" vertical="center" wrapText="1"/>
      <protection hidden="1"/>
    </xf>
    <xf numFmtId="168" fontId="11" fillId="2" borderId="75" xfId="0" applyNumberFormat="1" applyFont="1" applyFill="1" applyBorder="1" applyAlignment="1" applyProtection="1">
      <alignment horizontal="center" vertical="center" wrapText="1"/>
      <protection hidden="1"/>
    </xf>
    <xf numFmtId="4" fontId="37" fillId="2" borderId="27" xfId="0" applyNumberFormat="1" applyFont="1" applyFill="1" applyBorder="1" applyAlignment="1" applyProtection="1">
      <alignment horizontal="center" vertical="center" wrapText="1"/>
      <protection hidden="1"/>
    </xf>
    <xf numFmtId="4" fontId="37" fillId="2" borderId="27" xfId="0" applyNumberFormat="1" applyFont="1" applyFill="1" applyBorder="1" applyAlignment="1" applyProtection="1">
      <alignment horizontal="right" vertical="center" wrapText="1"/>
      <protection hidden="1"/>
    </xf>
    <xf numFmtId="4" fontId="37" fillId="2" borderId="31" xfId="0" applyNumberFormat="1" applyFont="1" applyFill="1" applyBorder="1" applyAlignment="1" applyProtection="1">
      <alignment horizontal="center" vertical="center" wrapText="1"/>
      <protection hidden="1"/>
    </xf>
    <xf numFmtId="4" fontId="37" fillId="2" borderId="31" xfId="0" applyNumberFormat="1" applyFont="1" applyFill="1" applyBorder="1" applyAlignment="1" applyProtection="1">
      <alignment horizontal="right" vertical="center" wrapText="1"/>
      <protection hidden="1"/>
    </xf>
    <xf numFmtId="4" fontId="22" fillId="2" borderId="6" xfId="0" applyNumberFormat="1" applyFont="1" applyFill="1" applyBorder="1" applyAlignment="1">
      <alignment horizontal="center" vertical="center" wrapText="1"/>
    </xf>
    <xf numFmtId="4" fontId="22" fillId="2" borderId="83" xfId="0" applyNumberFormat="1" applyFont="1" applyFill="1" applyBorder="1" applyAlignment="1">
      <alignment horizontal="center" vertical="center" wrapText="1"/>
    </xf>
    <xf numFmtId="4" fontId="22" fillId="2" borderId="37" xfId="0" applyNumberFormat="1" applyFont="1" applyFill="1" applyBorder="1" applyAlignment="1">
      <alignment horizontal="center" vertical="center" wrapText="1"/>
    </xf>
    <xf numFmtId="4" fontId="22" fillId="2" borderId="32" xfId="0" applyNumberFormat="1" applyFont="1" applyFill="1" applyBorder="1" applyAlignment="1">
      <alignment horizontal="center" vertical="center" wrapText="1"/>
    </xf>
    <xf numFmtId="4" fontId="22" fillId="2" borderId="33" xfId="0" applyNumberFormat="1" applyFont="1" applyFill="1" applyBorder="1" applyAlignment="1">
      <alignment horizontal="center" vertical="center" wrapText="1"/>
    </xf>
    <xf numFmtId="4" fontId="22" fillId="2" borderId="31" xfId="0" applyNumberFormat="1" applyFont="1" applyFill="1" applyBorder="1" applyAlignment="1">
      <alignment horizontal="center" vertical="center" wrapText="1"/>
    </xf>
    <xf numFmtId="4" fontId="22" fillId="2" borderId="84" xfId="0" applyNumberFormat="1" applyFont="1" applyFill="1" applyBorder="1" applyAlignment="1">
      <alignment horizontal="center" vertical="center" wrapText="1"/>
    </xf>
    <xf numFmtId="0" fontId="41" fillId="0" borderId="0" xfId="0" applyFont="1" applyAlignment="1">
      <alignment wrapText="1"/>
    </xf>
    <xf numFmtId="0" fontId="41" fillId="0" borderId="0" xfId="0" applyFont="1"/>
    <xf numFmtId="0" fontId="13" fillId="0" borderId="0" xfId="2"/>
    <xf numFmtId="4" fontId="13" fillId="0" borderId="0" xfId="2" applyNumberFormat="1"/>
    <xf numFmtId="0" fontId="26" fillId="0" borderId="0" xfId="0" applyFont="1" applyAlignment="1">
      <alignment horizontal="center" vertical="center" wrapText="1"/>
    </xf>
    <xf numFmtId="0" fontId="15" fillId="0" borderId="0" xfId="2" applyFont="1" applyAlignment="1">
      <alignment wrapText="1"/>
    </xf>
    <xf numFmtId="0" fontId="25" fillId="2" borderId="14" xfId="2" applyFont="1" applyFill="1" applyBorder="1" applyAlignment="1">
      <alignment horizontal="center" vertical="center"/>
    </xf>
    <xf numFmtId="0" fontId="25" fillId="2" borderId="15" xfId="2" applyFont="1" applyFill="1" applyBorder="1" applyAlignment="1">
      <alignment horizontal="center" vertical="center"/>
    </xf>
    <xf numFmtId="4" fontId="16" fillId="2" borderId="15" xfId="2" applyNumberFormat="1" applyFont="1" applyFill="1" applyBorder="1" applyAlignment="1" applyProtection="1">
      <alignment horizontal="center" vertical="center"/>
      <protection locked="0"/>
    </xf>
    <xf numFmtId="0" fontId="16" fillId="2" borderId="16" xfId="2" applyFont="1" applyFill="1" applyBorder="1" applyAlignment="1">
      <alignment horizontal="center" vertical="center"/>
    </xf>
    <xf numFmtId="0" fontId="25" fillId="2" borderId="45" xfId="2" applyFont="1" applyFill="1" applyBorder="1" applyAlignment="1">
      <alignment horizontal="center" vertical="center" wrapText="1"/>
    </xf>
    <xf numFmtId="0" fontId="25" fillId="2" borderId="46" xfId="2" applyFont="1" applyFill="1" applyBorder="1" applyAlignment="1">
      <alignment horizontal="center" vertical="center" wrapText="1"/>
    </xf>
    <xf numFmtId="4" fontId="25" fillId="2" borderId="46" xfId="2" applyNumberFormat="1" applyFont="1" applyFill="1" applyBorder="1" applyAlignment="1">
      <alignment horizontal="center" vertical="center"/>
    </xf>
    <xf numFmtId="0" fontId="26" fillId="2" borderId="47" xfId="2" applyFont="1" applyFill="1" applyBorder="1" applyAlignment="1">
      <alignment horizontal="center" vertical="center"/>
    </xf>
    <xf numFmtId="0" fontId="26" fillId="2" borderId="35" xfId="2" applyFont="1" applyFill="1" applyBorder="1" applyAlignment="1">
      <alignment horizontal="center" vertical="center" wrapText="1"/>
    </xf>
    <xf numFmtId="0" fontId="26" fillId="2" borderId="36" xfId="2" applyFont="1" applyFill="1" applyBorder="1" applyAlignment="1">
      <alignment vertical="center" wrapText="1"/>
    </xf>
    <xf numFmtId="4" fontId="26" fillId="2" borderId="36" xfId="2" applyNumberFormat="1" applyFont="1" applyFill="1" applyBorder="1" applyAlignment="1">
      <alignment horizontal="center" vertical="center"/>
    </xf>
    <xf numFmtId="0" fontId="25" fillId="2" borderId="18" xfId="2" applyFont="1" applyFill="1" applyBorder="1" applyAlignment="1">
      <alignment horizontal="left" vertical="center" wrapText="1"/>
    </xf>
    <xf numFmtId="0" fontId="26" fillId="2" borderId="21" xfId="2" applyFont="1" applyFill="1" applyBorder="1" applyAlignment="1">
      <alignment horizontal="left" vertical="center" wrapText="1"/>
    </xf>
    <xf numFmtId="4" fontId="26" fillId="0" borderId="21" xfId="2" applyNumberFormat="1" applyFont="1" applyBorder="1" applyAlignment="1">
      <alignment horizontal="center" vertical="center"/>
    </xf>
    <xf numFmtId="4" fontId="36" fillId="0" borderId="0" xfId="0" applyNumberFormat="1" applyFont="1" applyAlignment="1">
      <alignment wrapText="1"/>
    </xf>
    <xf numFmtId="0" fontId="36" fillId="0" borderId="0" xfId="0" applyFont="1" applyAlignment="1">
      <alignment wrapText="1"/>
    </xf>
    <xf numFmtId="0" fontId="26" fillId="2" borderId="24" xfId="2" applyFont="1" applyFill="1" applyBorder="1" applyAlignment="1">
      <alignment horizontal="left" vertical="center" wrapText="1"/>
    </xf>
    <xf numFmtId="4" fontId="26" fillId="0" borderId="24" xfId="2" applyNumberFormat="1" applyFont="1" applyBorder="1" applyAlignment="1">
      <alignment horizontal="center" vertical="center"/>
    </xf>
    <xf numFmtId="172" fontId="36" fillId="0" borderId="0" xfId="0" applyNumberFormat="1" applyFont="1"/>
    <xf numFmtId="0" fontId="25" fillId="2" borderId="37" xfId="2" applyFont="1" applyFill="1" applyBorder="1" applyAlignment="1">
      <alignment horizontal="center" vertical="center" wrapText="1"/>
    </xf>
    <xf numFmtId="0" fontId="25" fillId="2" borderId="32" xfId="2" applyFont="1" applyFill="1" applyBorder="1" applyAlignment="1">
      <alignment horizontal="left" vertical="center" wrapText="1"/>
    </xf>
    <xf numFmtId="4" fontId="25" fillId="2" borderId="32" xfId="2" applyNumberFormat="1" applyFont="1" applyFill="1" applyBorder="1" applyAlignment="1">
      <alignment horizontal="center" vertical="center"/>
    </xf>
    <xf numFmtId="0" fontId="25" fillId="2" borderId="21" xfId="2" applyFont="1" applyFill="1" applyBorder="1" applyAlignment="1">
      <alignment horizontal="center" vertical="center" wrapText="1"/>
    </xf>
    <xf numFmtId="4" fontId="25" fillId="2" borderId="21" xfId="2" applyNumberFormat="1" applyFont="1" applyFill="1" applyBorder="1" applyAlignment="1">
      <alignment horizontal="center" vertical="center"/>
    </xf>
    <xf numFmtId="4" fontId="25" fillId="0" borderId="46" xfId="2" applyNumberFormat="1" applyFont="1" applyBorder="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167" fontId="25" fillId="2" borderId="32" xfId="2" applyNumberFormat="1" applyFont="1" applyFill="1" applyBorder="1" applyAlignment="1">
      <alignment horizontal="center" vertical="center"/>
    </xf>
    <xf numFmtId="0" fontId="42" fillId="0" borderId="0" xfId="0" applyFont="1"/>
    <xf numFmtId="0" fontId="14" fillId="0" borderId="0" xfId="0" applyFont="1"/>
    <xf numFmtId="0" fontId="22" fillId="0" borderId="1" xfId="0" applyFont="1" applyBorder="1" applyAlignment="1" applyProtection="1">
      <alignment horizontal="center" vertical="center"/>
      <protection hidden="1"/>
    </xf>
    <xf numFmtId="0" fontId="22" fillId="0" borderId="38"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3" fontId="16" fillId="0" borderId="39" xfId="0" applyNumberFormat="1" applyFont="1" applyBorder="1" applyAlignment="1" applyProtection="1">
      <alignment horizontal="center" vertical="center" wrapText="1"/>
      <protection hidden="1"/>
    </xf>
    <xf numFmtId="0" fontId="30" fillId="0" borderId="11" xfId="0" applyFont="1" applyBorder="1" applyAlignment="1" applyProtection="1">
      <alignment horizontal="center" vertical="center" wrapText="1"/>
      <protection hidden="1"/>
    </xf>
    <xf numFmtId="0" fontId="30" fillId="0" borderId="12" xfId="0" applyFont="1" applyBorder="1" applyAlignment="1" applyProtection="1">
      <alignment horizontal="center" vertical="center" wrapText="1"/>
      <protection hidden="1"/>
    </xf>
    <xf numFmtId="0" fontId="30" fillId="0" borderId="13" xfId="0" applyFont="1" applyBorder="1" applyAlignment="1" applyProtection="1">
      <alignment horizontal="center" vertical="center" wrapText="1"/>
      <protection hidden="1"/>
    </xf>
    <xf numFmtId="0" fontId="30" fillId="0" borderId="40" xfId="0" applyFont="1" applyBorder="1" applyAlignment="1" applyProtection="1">
      <alignment horizontal="center" vertical="center" wrapText="1"/>
      <protection hidden="1"/>
    </xf>
    <xf numFmtId="3" fontId="16" fillId="0" borderId="41" xfId="0" applyNumberFormat="1" applyFont="1" applyBorder="1" applyAlignment="1" applyProtection="1">
      <alignment horizontal="center" vertical="center" wrapText="1"/>
      <protection hidden="1"/>
    </xf>
    <xf numFmtId="3" fontId="16" fillId="0" borderId="1" xfId="0" applyNumberFormat="1" applyFont="1" applyBorder="1" applyAlignment="1" applyProtection="1">
      <alignment horizontal="center" vertical="center" wrapText="1"/>
      <protection hidden="1"/>
    </xf>
    <xf numFmtId="3" fontId="30" fillId="0" borderId="41" xfId="0" applyNumberFormat="1" applyFont="1" applyBorder="1" applyAlignment="1" applyProtection="1">
      <alignment horizontal="center" vertical="center" wrapText="1"/>
      <protection hidden="1"/>
    </xf>
    <xf numFmtId="0" fontId="16" fillId="0" borderId="39" xfId="0" applyFont="1" applyBorder="1" applyAlignment="1" applyProtection="1">
      <alignment horizontal="center" vertical="center" wrapText="1"/>
      <protection hidden="1"/>
    </xf>
    <xf numFmtId="0" fontId="22" fillId="0" borderId="42" xfId="0" applyFont="1" applyBorder="1" applyAlignment="1">
      <alignment horizontal="center" vertical="center"/>
    </xf>
    <xf numFmtId="0" fontId="22" fillId="0" borderId="42" xfId="0" applyFont="1" applyBorder="1" applyAlignment="1" applyProtection="1">
      <alignment horizontal="center" vertical="center"/>
      <protection hidden="1"/>
    </xf>
    <xf numFmtId="4" fontId="22" fillId="2" borderId="42" xfId="0" applyNumberFormat="1" applyFont="1" applyFill="1" applyBorder="1" applyAlignment="1" applyProtection="1">
      <alignment horizontal="center" vertical="center" wrapText="1"/>
      <protection hidden="1"/>
    </xf>
    <xf numFmtId="4" fontId="22" fillId="2" borderId="44" xfId="0" applyNumberFormat="1" applyFont="1" applyFill="1" applyBorder="1" applyAlignment="1" applyProtection="1">
      <alignment horizontal="center" vertical="center" wrapText="1"/>
      <protection hidden="1"/>
    </xf>
    <xf numFmtId="4" fontId="22" fillId="2" borderId="45" xfId="0" applyNumberFormat="1" applyFont="1" applyFill="1" applyBorder="1" applyAlignment="1" applyProtection="1">
      <alignment horizontal="center" vertical="center" wrapText="1"/>
      <protection hidden="1"/>
    </xf>
    <xf numFmtId="4" fontId="22" fillId="2" borderId="46" xfId="0" applyNumberFormat="1" applyFont="1" applyFill="1" applyBorder="1" applyAlignment="1" applyProtection="1">
      <alignment horizontal="center" vertical="center" wrapText="1"/>
      <protection hidden="1"/>
    </xf>
    <xf numFmtId="4" fontId="22" fillId="2" borderId="47" xfId="0" applyNumberFormat="1" applyFont="1" applyFill="1" applyBorder="1" applyAlignment="1" applyProtection="1">
      <alignment horizontal="center" vertical="center" wrapText="1"/>
      <protection hidden="1"/>
    </xf>
    <xf numFmtId="4" fontId="22" fillId="2" borderId="48" xfId="0" applyNumberFormat="1" applyFont="1" applyFill="1" applyBorder="1" applyAlignment="1" applyProtection="1">
      <alignment horizontal="center" vertical="center" wrapText="1"/>
      <protection hidden="1"/>
    </xf>
    <xf numFmtId="0" fontId="16" fillId="0" borderId="5" xfId="0" applyFont="1" applyBorder="1" applyAlignment="1">
      <alignment horizontal="center" vertical="center"/>
    </xf>
    <xf numFmtId="0" fontId="16" fillId="0" borderId="36" xfId="0" applyFont="1" applyBorder="1" applyAlignment="1">
      <alignment horizontal="center" vertical="center" wrapText="1"/>
    </xf>
    <xf numFmtId="4" fontId="16" fillId="2" borderId="5" xfId="0" applyNumberFormat="1" applyFont="1" applyFill="1" applyBorder="1" applyAlignment="1" applyProtection="1">
      <alignment horizontal="center" vertical="center" wrapText="1"/>
      <protection hidden="1"/>
    </xf>
    <xf numFmtId="4" fontId="16" fillId="2" borderId="50" xfId="0" applyNumberFormat="1" applyFont="1" applyFill="1" applyBorder="1" applyAlignment="1" applyProtection="1">
      <alignment horizontal="center" vertical="center" wrapText="1"/>
      <protection hidden="1"/>
    </xf>
    <xf numFmtId="4" fontId="16" fillId="2" borderId="35" xfId="0" applyNumberFormat="1" applyFont="1" applyFill="1" applyBorder="1" applyAlignment="1" applyProtection="1">
      <alignment horizontal="center" vertical="center" wrapText="1"/>
      <protection hidden="1"/>
    </xf>
    <xf numFmtId="4" fontId="16" fillId="2" borderId="36" xfId="0" applyNumberFormat="1" applyFont="1" applyFill="1" applyBorder="1" applyAlignment="1" applyProtection="1">
      <alignment horizontal="center" vertical="center" wrapText="1"/>
      <protection hidden="1"/>
    </xf>
    <xf numFmtId="4" fontId="16" fillId="2" borderId="29" xfId="0" applyNumberFormat="1" applyFont="1" applyFill="1" applyBorder="1" applyAlignment="1" applyProtection="1">
      <alignment horizontal="center" vertical="center" wrapText="1"/>
      <protection hidden="1"/>
    </xf>
    <xf numFmtId="4" fontId="16" fillId="2" borderId="51" xfId="0" applyNumberFormat="1" applyFont="1" applyFill="1" applyBorder="1" applyAlignment="1" applyProtection="1">
      <alignment horizontal="center" vertical="center" wrapText="1"/>
      <protection hidden="1"/>
    </xf>
    <xf numFmtId="0" fontId="30" fillId="0" borderId="5" xfId="0" applyFont="1" applyBorder="1" applyAlignment="1">
      <alignment horizontal="center" vertical="center"/>
    </xf>
    <xf numFmtId="0" fontId="30" fillId="0" borderId="21" xfId="0" applyFont="1" applyBorder="1" applyAlignment="1">
      <alignment horizontal="right" vertical="center" wrapText="1"/>
    </xf>
    <xf numFmtId="4" fontId="17" fillId="2" borderId="35" xfId="0" applyNumberFormat="1" applyFont="1" applyFill="1" applyBorder="1" applyAlignment="1" applyProtection="1">
      <alignment horizontal="center" vertical="center" wrapText="1"/>
      <protection hidden="1"/>
    </xf>
    <xf numFmtId="4" fontId="17" fillId="2" borderId="36" xfId="0" applyNumberFormat="1" applyFont="1" applyFill="1" applyBorder="1" applyAlignment="1" applyProtection="1">
      <alignment horizontal="center" vertical="center" wrapText="1"/>
      <protection hidden="1"/>
    </xf>
    <xf numFmtId="4" fontId="17" fillId="2" borderId="29" xfId="0" applyNumberFormat="1" applyFont="1" applyFill="1" applyBorder="1" applyAlignment="1" applyProtection="1">
      <alignment horizontal="center" vertical="center" wrapText="1"/>
      <protection hidden="1"/>
    </xf>
    <xf numFmtId="4" fontId="17" fillId="2" borderId="51" xfId="0" applyNumberFormat="1" applyFont="1" applyFill="1" applyBorder="1" applyAlignment="1" applyProtection="1">
      <alignment horizontal="center" vertical="center" wrapText="1"/>
      <protection hidden="1"/>
    </xf>
    <xf numFmtId="4" fontId="17" fillId="2" borderId="5" xfId="0" applyNumberFormat="1" applyFont="1" applyFill="1" applyBorder="1" applyAlignment="1" applyProtection="1">
      <alignment horizontal="center" vertical="center" wrapText="1"/>
      <protection hidden="1"/>
    </xf>
    <xf numFmtId="4" fontId="17" fillId="2" borderId="50" xfId="0" applyNumberFormat="1" applyFont="1" applyFill="1" applyBorder="1" applyAlignment="1" applyProtection="1">
      <alignment horizontal="center" vertical="center" wrapText="1"/>
      <protection hidden="1"/>
    </xf>
    <xf numFmtId="0" fontId="16" fillId="0" borderId="21" xfId="0" applyFont="1" applyBorder="1" applyAlignment="1">
      <alignment horizontal="center" vertical="center" wrapText="1"/>
    </xf>
    <xf numFmtId="0" fontId="16" fillId="0" borderId="21" xfId="0" applyFont="1" applyBorder="1" applyAlignment="1">
      <alignment horizontal="center" wrapText="1"/>
    </xf>
    <xf numFmtId="0" fontId="30" fillId="0" borderId="21" xfId="0" applyFont="1" applyBorder="1" applyAlignment="1">
      <alignment horizontal="right" wrapText="1"/>
    </xf>
    <xf numFmtId="0" fontId="30" fillId="0" borderId="5" xfId="0" applyFont="1" applyBorder="1" applyAlignment="1" applyProtection="1">
      <alignment horizontal="center" vertical="center"/>
      <protection hidden="1"/>
    </xf>
    <xf numFmtId="4" fontId="16" fillId="2" borderId="50" xfId="0" applyNumberFormat="1" applyFont="1" applyFill="1" applyBorder="1" applyAlignment="1" applyProtection="1">
      <alignment horizontal="center" vertical="center"/>
      <protection hidden="1"/>
    </xf>
    <xf numFmtId="4" fontId="17" fillId="2" borderId="35" xfId="0" applyNumberFormat="1" applyFont="1" applyFill="1" applyBorder="1" applyAlignment="1" applyProtection="1">
      <alignment horizontal="center" vertical="center"/>
      <protection hidden="1"/>
    </xf>
    <xf numFmtId="4" fontId="17" fillId="2" borderId="36" xfId="0" applyNumberFormat="1" applyFont="1" applyFill="1" applyBorder="1" applyAlignment="1" applyProtection="1">
      <alignment horizontal="center" vertical="center"/>
      <protection hidden="1"/>
    </xf>
    <xf numFmtId="4" fontId="17" fillId="2" borderId="29" xfId="0" applyNumberFormat="1" applyFont="1" applyFill="1" applyBorder="1" applyAlignment="1" applyProtection="1">
      <alignment horizontal="center" vertical="center"/>
      <protection hidden="1"/>
    </xf>
    <xf numFmtId="4" fontId="16" fillId="2" borderId="5" xfId="0" applyNumberFormat="1" applyFont="1" applyFill="1" applyBorder="1" applyAlignment="1" applyProtection="1">
      <alignment horizontal="center" vertical="center"/>
      <protection hidden="1"/>
    </xf>
    <xf numFmtId="4" fontId="17" fillId="2" borderId="51" xfId="0" applyNumberFormat="1" applyFont="1" applyFill="1" applyBorder="1" applyAlignment="1" applyProtection="1">
      <alignment horizontal="center" vertical="center"/>
      <protection hidden="1"/>
    </xf>
    <xf numFmtId="4" fontId="17" fillId="2" borderId="50" xfId="0" applyNumberFormat="1" applyFont="1" applyFill="1" applyBorder="1" applyAlignment="1" applyProtection="1">
      <alignment horizontal="center" vertical="center"/>
      <protection hidden="1"/>
    </xf>
    <xf numFmtId="0" fontId="30" fillId="0" borderId="24" xfId="0" applyFont="1" applyBorder="1" applyAlignment="1">
      <alignment horizontal="left" wrapText="1"/>
    </xf>
    <xf numFmtId="0" fontId="16" fillId="0" borderId="24" xfId="0" applyFont="1" applyBorder="1" applyAlignment="1">
      <alignment horizontal="center" wrapText="1"/>
    </xf>
    <xf numFmtId="4" fontId="16" fillId="2" borderId="2" xfId="0" applyNumberFormat="1" applyFont="1" applyFill="1" applyBorder="1" applyAlignment="1" applyProtection="1">
      <alignment horizontal="center" vertical="center" wrapText="1"/>
      <protection hidden="1"/>
    </xf>
    <xf numFmtId="4" fontId="16" fillId="2" borderId="56" xfId="0" applyNumberFormat="1" applyFont="1" applyFill="1" applyBorder="1" applyAlignment="1" applyProtection="1">
      <alignment horizontal="center" vertical="center"/>
      <protection hidden="1"/>
    </xf>
    <xf numFmtId="4" fontId="16" fillId="2" borderId="20" xfId="0" applyNumberFormat="1" applyFont="1" applyFill="1" applyBorder="1" applyAlignment="1" applyProtection="1">
      <alignment horizontal="center" vertical="center"/>
      <protection hidden="1"/>
    </xf>
    <xf numFmtId="4" fontId="16" fillId="2" borderId="21" xfId="0" applyNumberFormat="1" applyFont="1" applyFill="1" applyBorder="1" applyAlignment="1" applyProtection="1">
      <alignment horizontal="center" vertical="center"/>
      <protection hidden="1"/>
    </xf>
    <xf numFmtId="4" fontId="16" fillId="2" borderId="22" xfId="0" applyNumberFormat="1" applyFont="1" applyFill="1" applyBorder="1" applyAlignment="1" applyProtection="1">
      <alignment horizontal="center" vertical="center"/>
      <protection hidden="1"/>
    </xf>
    <xf numFmtId="4" fontId="16" fillId="2" borderId="2" xfId="0" applyNumberFormat="1" applyFont="1" applyFill="1" applyBorder="1" applyAlignment="1" applyProtection="1">
      <alignment horizontal="center" vertical="center"/>
      <protection hidden="1"/>
    </xf>
    <xf numFmtId="4" fontId="16" fillId="2" borderId="57" xfId="0" applyNumberFormat="1" applyFont="1" applyFill="1" applyBorder="1" applyAlignment="1" applyProtection="1">
      <alignment horizontal="center" vertical="center"/>
      <protection hidden="1"/>
    </xf>
    <xf numFmtId="0" fontId="30" fillId="0" borderId="3" xfId="0" applyFont="1" applyBorder="1" applyAlignment="1" applyProtection="1">
      <alignment horizontal="center" vertical="center"/>
      <protection hidden="1"/>
    </xf>
    <xf numFmtId="0" fontId="30" fillId="0" borderId="3" xfId="0" applyFont="1" applyBorder="1" applyAlignment="1">
      <alignment horizontal="right" wrapText="1"/>
    </xf>
    <xf numFmtId="4" fontId="16" fillId="2" borderId="3" xfId="0" applyNumberFormat="1" applyFont="1" applyFill="1" applyBorder="1" applyAlignment="1" applyProtection="1">
      <alignment horizontal="center" vertical="center" wrapText="1"/>
      <protection hidden="1"/>
    </xf>
    <xf numFmtId="4" fontId="16" fillId="2" borderId="74" xfId="0" applyNumberFormat="1" applyFont="1" applyFill="1" applyBorder="1" applyAlignment="1" applyProtection="1">
      <alignment horizontal="center" vertical="center"/>
      <protection hidden="1"/>
    </xf>
    <xf numFmtId="4" fontId="17" fillId="2" borderId="23" xfId="0" applyNumberFormat="1" applyFont="1" applyFill="1" applyBorder="1" applyAlignment="1" applyProtection="1">
      <alignment horizontal="center" vertical="center"/>
      <protection hidden="1"/>
    </xf>
    <xf numFmtId="4" fontId="17" fillId="2" borderId="24" xfId="0" applyNumberFormat="1" applyFont="1" applyFill="1" applyBorder="1" applyAlignment="1" applyProtection="1">
      <alignment horizontal="center" vertical="center"/>
      <protection hidden="1"/>
    </xf>
    <xf numFmtId="4" fontId="17" fillId="2" borderId="25" xfId="0" applyNumberFormat="1" applyFont="1" applyFill="1" applyBorder="1" applyAlignment="1" applyProtection="1">
      <alignment horizontal="center" vertical="center"/>
      <protection hidden="1"/>
    </xf>
    <xf numFmtId="4" fontId="17" fillId="2" borderId="75" xfId="0" applyNumberFormat="1" applyFont="1" applyFill="1" applyBorder="1" applyAlignment="1" applyProtection="1">
      <alignment horizontal="center" vertical="center"/>
      <protection hidden="1"/>
    </xf>
    <xf numFmtId="4" fontId="17" fillId="2" borderId="74" xfId="0" applyNumberFormat="1" applyFont="1" applyFill="1" applyBorder="1" applyAlignment="1" applyProtection="1">
      <alignment horizontal="center" vertical="center"/>
      <protection hidden="1"/>
    </xf>
    <xf numFmtId="0" fontId="30" fillId="0" borderId="2" xfId="0" applyFont="1" applyBorder="1" applyAlignment="1">
      <alignment horizontal="right" wrapText="1"/>
    </xf>
    <xf numFmtId="4" fontId="17" fillId="2" borderId="57" xfId="0" applyNumberFormat="1" applyFont="1" applyFill="1" applyBorder="1" applyAlignment="1" applyProtection="1">
      <alignment horizontal="center" vertical="center"/>
      <protection hidden="1"/>
    </xf>
    <xf numFmtId="0" fontId="16" fillId="0" borderId="2" xfId="0" applyFont="1" applyBorder="1" applyAlignment="1" applyProtection="1">
      <alignment horizontal="center" vertical="center"/>
      <protection hidden="1"/>
    </xf>
    <xf numFmtId="0" fontId="16" fillId="0" borderId="2" xfId="0" applyFont="1" applyBorder="1" applyAlignment="1">
      <alignment horizontal="center" wrapText="1"/>
    </xf>
    <xf numFmtId="0" fontId="30" fillId="0" borderId="2" xfId="0" applyFont="1" applyBorder="1" applyAlignment="1" applyProtection="1">
      <alignment horizontal="center" vertical="center"/>
      <protection hidden="1"/>
    </xf>
    <xf numFmtId="0" fontId="30" fillId="0" borderId="10" xfId="0" applyFont="1" applyBorder="1" applyAlignment="1" applyProtection="1">
      <alignment horizontal="center" vertical="center"/>
      <protection hidden="1"/>
    </xf>
    <xf numFmtId="0" fontId="30" fillId="0" borderId="10" xfId="0" applyFont="1" applyBorder="1" applyAlignment="1">
      <alignment horizontal="right" wrapText="1"/>
    </xf>
    <xf numFmtId="4" fontId="16" fillId="2" borderId="10" xfId="0" applyNumberFormat="1" applyFont="1" applyFill="1" applyBorder="1" applyAlignment="1" applyProtection="1">
      <alignment horizontal="center" vertical="center" wrapText="1"/>
      <protection hidden="1"/>
    </xf>
    <xf numFmtId="4" fontId="16" fillId="2" borderId="108" xfId="0" applyNumberFormat="1" applyFont="1" applyFill="1" applyBorder="1" applyAlignment="1" applyProtection="1">
      <alignment horizontal="center" vertical="center"/>
      <protection hidden="1"/>
    </xf>
    <xf numFmtId="4" fontId="17" fillId="2" borderId="109" xfId="0" applyNumberFormat="1" applyFont="1" applyFill="1" applyBorder="1" applyAlignment="1" applyProtection="1">
      <alignment horizontal="center" vertical="center"/>
      <protection hidden="1"/>
    </xf>
    <xf numFmtId="4" fontId="17" fillId="2" borderId="110" xfId="0" applyNumberFormat="1" applyFont="1" applyFill="1" applyBorder="1" applyAlignment="1" applyProtection="1">
      <alignment horizontal="center" vertical="center"/>
      <protection hidden="1"/>
    </xf>
    <xf numFmtId="4" fontId="17" fillId="2" borderId="89" xfId="0" applyNumberFormat="1" applyFont="1" applyFill="1" applyBorder="1" applyAlignment="1" applyProtection="1">
      <alignment horizontal="center" vertical="center"/>
      <protection hidden="1"/>
    </xf>
    <xf numFmtId="4" fontId="16" fillId="2" borderId="10" xfId="0" applyNumberFormat="1" applyFont="1" applyFill="1" applyBorder="1" applyAlignment="1" applyProtection="1">
      <alignment horizontal="center" vertical="center"/>
      <protection hidden="1"/>
    </xf>
    <xf numFmtId="4" fontId="17" fillId="2" borderId="0" xfId="0" applyNumberFormat="1" applyFont="1" applyFill="1" applyAlignment="1" applyProtection="1">
      <alignment horizontal="center" vertical="center"/>
      <protection hidden="1"/>
    </xf>
    <xf numFmtId="4" fontId="17" fillId="2" borderId="10" xfId="0" applyNumberFormat="1" applyFont="1" applyFill="1" applyBorder="1" applyAlignment="1" applyProtection="1">
      <alignment horizontal="center" vertical="center"/>
      <protection hidden="1"/>
    </xf>
    <xf numFmtId="4" fontId="17" fillId="2" borderId="108" xfId="0" applyNumberFormat="1" applyFont="1" applyFill="1" applyBorder="1" applyAlignment="1" applyProtection="1">
      <alignment horizontal="center" vertical="center"/>
      <protection hidden="1"/>
    </xf>
    <xf numFmtId="4" fontId="17" fillId="0" borderId="35" xfId="0" applyNumberFormat="1" applyFont="1" applyBorder="1" applyAlignment="1" applyProtection="1">
      <alignment horizontal="center" vertical="center" wrapText="1"/>
      <protection hidden="1"/>
    </xf>
    <xf numFmtId="4" fontId="17" fillId="0" borderId="36" xfId="0" applyNumberFormat="1" applyFont="1" applyBorder="1" applyAlignment="1" applyProtection="1">
      <alignment horizontal="center" vertical="center" wrapText="1"/>
      <protection hidden="1"/>
    </xf>
    <xf numFmtId="4" fontId="17" fillId="0" borderId="29" xfId="0" applyNumberFormat="1" applyFont="1" applyBorder="1" applyAlignment="1" applyProtection="1">
      <alignment horizontal="center" vertical="center" wrapText="1"/>
      <protection hidden="1"/>
    </xf>
    <xf numFmtId="4" fontId="17" fillId="0" borderId="51" xfId="0" applyNumberFormat="1" applyFont="1" applyBorder="1" applyAlignment="1" applyProtection="1">
      <alignment horizontal="center" vertical="center" wrapText="1"/>
      <protection hidden="1"/>
    </xf>
    <xf numFmtId="4" fontId="16" fillId="0" borderId="29" xfId="0" applyNumberFormat="1" applyFont="1" applyBorder="1" applyAlignment="1" applyProtection="1">
      <alignment horizontal="center" vertical="center" wrapText="1"/>
      <protection hidden="1"/>
    </xf>
    <xf numFmtId="4" fontId="16" fillId="0" borderId="50" xfId="0" applyNumberFormat="1" applyFont="1" applyBorder="1" applyAlignment="1" applyProtection="1">
      <alignment horizontal="center" vertical="center" wrapText="1"/>
      <protection hidden="1"/>
    </xf>
    <xf numFmtId="4" fontId="17" fillId="0" borderId="35" xfId="0" applyNumberFormat="1" applyFont="1" applyBorder="1" applyAlignment="1" applyProtection="1">
      <alignment horizontal="center" vertical="center"/>
      <protection hidden="1"/>
    </xf>
    <xf numFmtId="4" fontId="17" fillId="0" borderId="36" xfId="0" applyNumberFormat="1" applyFont="1" applyBorder="1" applyAlignment="1" applyProtection="1">
      <alignment horizontal="center" vertical="center"/>
      <protection hidden="1"/>
    </xf>
    <xf numFmtId="4" fontId="17" fillId="0" borderId="29" xfId="0" applyNumberFormat="1" applyFont="1" applyBorder="1" applyAlignment="1" applyProtection="1">
      <alignment horizontal="center" vertical="center"/>
      <protection hidden="1"/>
    </xf>
    <xf numFmtId="4" fontId="17" fillId="0" borderId="51" xfId="0" applyNumberFormat="1" applyFont="1" applyBorder="1" applyAlignment="1" applyProtection="1">
      <alignment horizontal="center" vertical="center"/>
      <protection hidden="1"/>
    </xf>
    <xf numFmtId="0" fontId="30" fillId="0" borderId="24" xfId="0" applyFont="1" applyBorder="1" applyAlignment="1">
      <alignment horizontal="right" wrapText="1"/>
    </xf>
    <xf numFmtId="4" fontId="17" fillId="0" borderId="23" xfId="0" applyNumberFormat="1" applyFont="1" applyBorder="1" applyAlignment="1" applyProtection="1">
      <alignment horizontal="center" vertical="center"/>
      <protection hidden="1"/>
    </xf>
    <xf numFmtId="4" fontId="17" fillId="0" borderId="24" xfId="0" applyNumberFormat="1" applyFont="1" applyBorder="1" applyAlignment="1" applyProtection="1">
      <alignment horizontal="center" vertical="center"/>
      <protection hidden="1"/>
    </xf>
    <xf numFmtId="4" fontId="17" fillId="0" borderId="25" xfId="0" applyNumberFormat="1" applyFont="1" applyBorder="1" applyAlignment="1" applyProtection="1">
      <alignment horizontal="center" vertical="center"/>
      <protection hidden="1"/>
    </xf>
    <xf numFmtId="4" fontId="17" fillId="0" borderId="75" xfId="0" applyNumberFormat="1" applyFont="1" applyBorder="1" applyAlignment="1" applyProtection="1">
      <alignment horizontal="center" vertical="center"/>
      <protection hidden="1"/>
    </xf>
    <xf numFmtId="4" fontId="17" fillId="2" borderId="3" xfId="0" applyNumberFormat="1" applyFont="1" applyFill="1" applyBorder="1" applyAlignment="1" applyProtection="1">
      <alignment horizontal="center" vertical="center"/>
      <protection hidden="1"/>
    </xf>
    <xf numFmtId="4" fontId="17" fillId="0" borderId="20" xfId="0" applyNumberFormat="1" applyFont="1" applyBorder="1" applyAlignment="1" applyProtection="1">
      <alignment horizontal="center" vertical="center"/>
      <protection hidden="1"/>
    </xf>
    <xf numFmtId="4" fontId="17" fillId="0" borderId="21" xfId="0" applyNumberFormat="1" applyFont="1" applyBorder="1" applyAlignment="1" applyProtection="1">
      <alignment horizontal="center" vertical="center"/>
      <protection hidden="1"/>
    </xf>
    <xf numFmtId="4" fontId="17" fillId="0" borderId="22" xfId="0" applyNumberFormat="1" applyFont="1" applyBorder="1" applyAlignment="1" applyProtection="1">
      <alignment horizontal="center" vertical="center"/>
      <protection hidden="1"/>
    </xf>
    <xf numFmtId="4" fontId="17" fillId="0" borderId="57" xfId="0" applyNumberFormat="1" applyFont="1" applyBorder="1" applyAlignment="1" applyProtection="1">
      <alignment horizontal="center" vertical="center"/>
      <protection hidden="1"/>
    </xf>
    <xf numFmtId="4" fontId="17" fillId="0" borderId="109" xfId="0" applyNumberFormat="1" applyFont="1" applyBorder="1" applyAlignment="1" applyProtection="1">
      <alignment horizontal="center" vertical="center"/>
      <protection hidden="1"/>
    </xf>
    <xf numFmtId="4" fontId="17" fillId="0" borderId="110" xfId="0" applyNumberFormat="1" applyFont="1" applyBorder="1" applyAlignment="1" applyProtection="1">
      <alignment horizontal="center" vertical="center"/>
      <protection hidden="1"/>
    </xf>
    <xf numFmtId="4" fontId="17" fillId="0" borderId="89" xfId="0" applyNumberFormat="1" applyFont="1" applyBorder="1" applyAlignment="1" applyProtection="1">
      <alignment horizontal="center" vertical="center"/>
      <protection hidden="1"/>
    </xf>
    <xf numFmtId="4" fontId="17" fillId="0" borderId="0" xfId="0" applyNumberFormat="1" applyFont="1" applyAlignment="1" applyProtection="1">
      <alignment horizontal="center" vertical="center"/>
      <protection hidden="1"/>
    </xf>
    <xf numFmtId="4" fontId="16" fillId="0" borderId="89" xfId="0" applyNumberFormat="1" applyFont="1" applyBorder="1" applyAlignment="1" applyProtection="1">
      <alignment horizontal="center" vertical="center" wrapText="1"/>
      <protection hidden="1"/>
    </xf>
    <xf numFmtId="4" fontId="16" fillId="0" borderId="108" xfId="0" applyNumberFormat="1" applyFont="1" applyBorder="1" applyAlignment="1" applyProtection="1">
      <alignment horizontal="center" vertical="center" wrapText="1"/>
      <protection hidden="1"/>
    </xf>
    <xf numFmtId="4" fontId="17" fillId="0" borderId="5" xfId="0" applyNumberFormat="1" applyFont="1" applyBorder="1" applyAlignment="1" applyProtection="1">
      <alignment horizontal="center" vertical="center" wrapText="1"/>
      <protection hidden="1"/>
    </xf>
    <xf numFmtId="4" fontId="17" fillId="0" borderId="3" xfId="0" applyNumberFormat="1" applyFont="1" applyBorder="1" applyAlignment="1" applyProtection="1">
      <alignment horizontal="center" vertical="center" wrapText="1"/>
      <protection hidden="1"/>
    </xf>
    <xf numFmtId="4" fontId="17" fillId="0" borderId="2" xfId="0" applyNumberFormat="1" applyFont="1" applyBorder="1" applyAlignment="1" applyProtection="1">
      <alignment horizontal="center" vertical="center" wrapText="1"/>
      <protection hidden="1"/>
    </xf>
    <xf numFmtId="0" fontId="30" fillId="0" borderId="6" xfId="0" applyFont="1" applyBorder="1" applyAlignment="1" applyProtection="1">
      <alignment horizontal="center" vertical="center"/>
      <protection hidden="1"/>
    </xf>
    <xf numFmtId="4" fontId="17" fillId="2" borderId="108" xfId="0" applyNumberFormat="1" applyFont="1" applyFill="1" applyBorder="1" applyAlignment="1" applyProtection="1">
      <alignment horizontal="center" vertical="center" wrapText="1"/>
      <protection hidden="1"/>
    </xf>
    <xf numFmtId="4" fontId="17" fillId="2" borderId="109" xfId="0" applyNumberFormat="1" applyFont="1" applyFill="1" applyBorder="1" applyAlignment="1" applyProtection="1">
      <alignment horizontal="center" vertical="center" wrapText="1"/>
      <protection hidden="1"/>
    </xf>
    <xf numFmtId="4" fontId="17" fillId="2" borderId="110" xfId="0" applyNumberFormat="1" applyFont="1" applyFill="1" applyBorder="1" applyAlignment="1" applyProtection="1">
      <alignment horizontal="center" vertical="center" wrapText="1"/>
      <protection hidden="1"/>
    </xf>
    <xf numFmtId="4" fontId="17" fillId="2" borderId="89" xfId="0" applyNumberFormat="1" applyFont="1" applyFill="1" applyBorder="1" applyAlignment="1" applyProtection="1">
      <alignment horizontal="center" vertical="center" wrapText="1"/>
      <protection hidden="1"/>
    </xf>
    <xf numFmtId="4" fontId="17" fillId="2" borderId="10" xfId="0" applyNumberFormat="1" applyFont="1" applyFill="1" applyBorder="1" applyAlignment="1" applyProtection="1">
      <alignment horizontal="center" vertical="center" wrapText="1"/>
      <protection hidden="1"/>
    </xf>
    <xf numFmtId="4" fontId="17" fillId="2" borderId="0" xfId="0" applyNumberFormat="1" applyFont="1" applyFill="1" applyAlignment="1" applyProtection="1">
      <alignment horizontal="center" vertical="center" wrapText="1"/>
      <protection hidden="1"/>
    </xf>
    <xf numFmtId="0" fontId="16" fillId="0" borderId="1" xfId="0" applyFont="1" applyBorder="1" applyAlignment="1" applyProtection="1">
      <alignment horizontal="center" vertical="center"/>
      <protection hidden="1"/>
    </xf>
    <xf numFmtId="0" fontId="11" fillId="0" borderId="27" xfId="0" applyFont="1" applyBorder="1" applyAlignment="1" applyProtection="1">
      <alignment horizontal="center" vertical="center"/>
      <protection hidden="1"/>
    </xf>
    <xf numFmtId="0" fontId="17" fillId="0" borderId="5" xfId="0" applyFont="1" applyBorder="1" applyAlignment="1" applyProtection="1">
      <alignment horizontal="left" vertical="center" wrapText="1"/>
      <protection hidden="1"/>
    </xf>
    <xf numFmtId="2" fontId="16" fillId="2" borderId="5" xfId="0" applyNumberFormat="1" applyFont="1" applyFill="1" applyBorder="1" applyAlignment="1">
      <alignment horizontal="center" vertical="center" wrapText="1"/>
    </xf>
    <xf numFmtId="2" fontId="16" fillId="2" borderId="50" xfId="0" applyNumberFormat="1" applyFont="1" applyFill="1" applyBorder="1" applyAlignment="1">
      <alignment horizontal="center" vertical="center"/>
    </xf>
    <xf numFmtId="2" fontId="17" fillId="0" borderId="35" xfId="0" applyNumberFormat="1" applyFont="1" applyBorder="1" applyAlignment="1">
      <alignment horizontal="center" vertical="center"/>
    </xf>
    <xf numFmtId="2" fontId="17" fillId="0" borderId="36" xfId="0" applyNumberFormat="1" applyFont="1" applyBorder="1" applyAlignment="1">
      <alignment horizontal="center" vertical="center"/>
    </xf>
    <xf numFmtId="2" fontId="17" fillId="0" borderId="29" xfId="0" applyNumberFormat="1" applyFont="1" applyBorder="1" applyAlignment="1">
      <alignment horizontal="center" vertical="center"/>
    </xf>
    <xf numFmtId="2" fontId="16" fillId="2" borderId="5" xfId="0" applyNumberFormat="1" applyFont="1" applyFill="1" applyBorder="1" applyAlignment="1">
      <alignment horizontal="center" vertical="center"/>
    </xf>
    <xf numFmtId="2" fontId="17" fillId="0" borderId="27" xfId="0" applyNumberFormat="1" applyFont="1" applyBorder="1" applyAlignment="1">
      <alignment horizontal="center" vertical="center"/>
    </xf>
    <xf numFmtId="2" fontId="17" fillId="2" borderId="5" xfId="0" applyNumberFormat="1" applyFont="1" applyFill="1" applyBorder="1" applyAlignment="1">
      <alignment horizontal="center" vertical="center"/>
    </xf>
    <xf numFmtId="2" fontId="17" fillId="0" borderId="51" xfId="0" applyNumberFormat="1" applyFont="1" applyBorder="1" applyAlignment="1">
      <alignment horizontal="center" vertical="center"/>
    </xf>
    <xf numFmtId="2" fontId="17" fillId="0" borderId="5" xfId="0" applyNumberFormat="1" applyFont="1" applyBorder="1" applyAlignment="1">
      <alignment horizontal="center" vertical="center"/>
    </xf>
    <xf numFmtId="0" fontId="11" fillId="0" borderId="28" xfId="0" applyFont="1" applyBorder="1" applyAlignment="1" applyProtection="1">
      <alignment horizontal="center" vertical="center"/>
      <protection hidden="1"/>
    </xf>
    <xf numFmtId="0" fontId="17" fillId="0" borderId="2" xfId="0" applyFont="1" applyBorder="1" applyAlignment="1" applyProtection="1">
      <alignment horizontal="left" vertical="center" wrapText="1"/>
      <protection hidden="1"/>
    </xf>
    <xf numFmtId="2" fontId="16" fillId="2" borderId="2" xfId="0" applyNumberFormat="1" applyFont="1" applyFill="1" applyBorder="1" applyAlignment="1">
      <alignment horizontal="center" vertical="center" wrapText="1"/>
    </xf>
    <xf numFmtId="2" fontId="16" fillId="2" borderId="56" xfId="0" applyNumberFormat="1" applyFont="1" applyFill="1" applyBorder="1" applyAlignment="1">
      <alignment horizontal="center" vertical="center"/>
    </xf>
    <xf numFmtId="2" fontId="17" fillId="0" borderId="20" xfId="0" applyNumberFormat="1" applyFont="1" applyBorder="1" applyAlignment="1">
      <alignment horizontal="center" vertical="center"/>
    </xf>
    <xf numFmtId="2" fontId="17" fillId="0" borderId="21" xfId="0" applyNumberFormat="1" applyFont="1" applyBorder="1" applyAlignment="1">
      <alignment horizontal="center" vertical="center"/>
    </xf>
    <xf numFmtId="2" fontId="17" fillId="0" borderId="22" xfId="0" applyNumberFormat="1" applyFont="1" applyBorder="1" applyAlignment="1">
      <alignment horizontal="center" vertical="center"/>
    </xf>
    <xf numFmtId="2" fontId="16" fillId="2" borderId="2" xfId="0" applyNumberFormat="1" applyFont="1" applyFill="1" applyBorder="1" applyAlignment="1">
      <alignment horizontal="center" vertical="center"/>
    </xf>
    <xf numFmtId="2" fontId="17" fillId="0" borderId="28" xfId="0" applyNumberFormat="1" applyFont="1" applyBorder="1" applyAlignment="1">
      <alignment horizontal="center" vertical="center"/>
    </xf>
    <xf numFmtId="2" fontId="17" fillId="2" borderId="2" xfId="0" applyNumberFormat="1" applyFont="1" applyFill="1" applyBorder="1" applyAlignment="1">
      <alignment horizontal="center" vertical="center"/>
    </xf>
    <xf numFmtId="2" fontId="17" fillId="0" borderId="57" xfId="0" applyNumberFormat="1" applyFont="1" applyBorder="1" applyAlignment="1">
      <alignment horizontal="center" vertical="center"/>
    </xf>
    <xf numFmtId="2" fontId="17" fillId="0" borderId="2" xfId="0" applyNumberFormat="1" applyFont="1" applyBorder="1" applyAlignment="1">
      <alignment horizontal="center" vertical="center"/>
    </xf>
    <xf numFmtId="0" fontId="11" fillId="0" borderId="30" xfId="0" applyFont="1" applyBorder="1" applyAlignment="1" applyProtection="1">
      <alignment horizontal="center" vertical="center"/>
      <protection hidden="1"/>
    </xf>
    <xf numFmtId="2" fontId="22" fillId="2" borderId="56" xfId="0" applyNumberFormat="1" applyFont="1" applyFill="1" applyBorder="1" applyAlignment="1">
      <alignment horizontal="center" vertical="center"/>
    </xf>
    <xf numFmtId="2" fontId="11" fillId="0" borderId="20" xfId="0" applyNumberFormat="1" applyFont="1" applyBorder="1" applyAlignment="1">
      <alignment horizontal="center" vertical="center"/>
    </xf>
    <xf numFmtId="2" fontId="11" fillId="0" borderId="21" xfId="0" applyNumberFormat="1" applyFont="1" applyBorder="1" applyAlignment="1">
      <alignment horizontal="center" vertical="center"/>
    </xf>
    <xf numFmtId="2" fontId="11" fillId="0" borderId="22" xfId="0" applyNumberFormat="1" applyFont="1" applyBorder="1" applyAlignment="1">
      <alignment horizontal="center" vertical="center"/>
    </xf>
    <xf numFmtId="2" fontId="22" fillId="2" borderId="2" xfId="0" applyNumberFormat="1" applyFont="1" applyFill="1" applyBorder="1" applyAlignment="1">
      <alignment horizontal="center" vertical="center"/>
    </xf>
    <xf numFmtId="2" fontId="11" fillId="0" borderId="28" xfId="0" applyNumberFormat="1" applyFont="1" applyBorder="1" applyAlignment="1">
      <alignment horizontal="center" vertical="center"/>
    </xf>
    <xf numFmtId="2" fontId="11" fillId="2" borderId="2"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2" fontId="11" fillId="0" borderId="2" xfId="0" applyNumberFormat="1" applyFont="1" applyBorder="1" applyAlignment="1">
      <alignment horizontal="center" vertical="center"/>
    </xf>
    <xf numFmtId="0" fontId="17" fillId="0" borderId="3" xfId="0" applyFont="1" applyBorder="1" applyAlignment="1" applyProtection="1">
      <alignment horizontal="left" vertical="center" wrapText="1"/>
      <protection hidden="1"/>
    </xf>
    <xf numFmtId="2" fontId="22" fillId="2" borderId="3" xfId="0" applyNumberFormat="1" applyFont="1" applyFill="1" applyBorder="1" applyAlignment="1">
      <alignment horizontal="center" vertical="center" wrapText="1"/>
    </xf>
    <xf numFmtId="2" fontId="22" fillId="2" borderId="74" xfId="0" applyNumberFormat="1" applyFont="1" applyFill="1" applyBorder="1" applyAlignment="1">
      <alignment horizontal="center" vertical="center"/>
    </xf>
    <xf numFmtId="2" fontId="11" fillId="0" borderId="23" xfId="0" applyNumberFormat="1" applyFont="1" applyBorder="1" applyAlignment="1">
      <alignment horizontal="center" vertical="center"/>
    </xf>
    <xf numFmtId="2" fontId="11" fillId="0" borderId="24" xfId="0" applyNumberFormat="1" applyFont="1" applyBorder="1" applyAlignment="1">
      <alignment horizontal="center" vertical="center"/>
    </xf>
    <xf numFmtId="2" fontId="11" fillId="0" borderId="25" xfId="0" applyNumberFormat="1" applyFont="1" applyBorder="1" applyAlignment="1">
      <alignment horizontal="center" vertical="center"/>
    </xf>
    <xf numFmtId="2" fontId="22" fillId="2" borderId="3" xfId="0" applyNumberFormat="1" applyFont="1" applyFill="1" applyBorder="1" applyAlignment="1">
      <alignment horizontal="center" vertical="center"/>
    </xf>
    <xf numFmtId="2" fontId="11" fillId="0" borderId="30" xfId="0" applyNumberFormat="1" applyFont="1" applyBorder="1" applyAlignment="1">
      <alignment horizontal="center" vertical="center"/>
    </xf>
    <xf numFmtId="2" fontId="11" fillId="2" borderId="3" xfId="0" applyNumberFormat="1" applyFont="1" applyFill="1" applyBorder="1" applyAlignment="1">
      <alignment horizontal="center" vertical="center"/>
    </xf>
    <xf numFmtId="2" fontId="11" fillId="0" borderId="75" xfId="0" applyNumberFormat="1" applyFont="1" applyBorder="1" applyAlignment="1">
      <alignment horizontal="center" vertical="center"/>
    </xf>
    <xf numFmtId="2" fontId="11" fillId="0" borderId="3" xfId="0" applyNumberFormat="1" applyFont="1" applyBorder="1" applyAlignment="1">
      <alignment horizontal="center" vertical="center"/>
    </xf>
    <xf numFmtId="0" fontId="11" fillId="0" borderId="76" xfId="0" applyFont="1" applyBorder="1" applyAlignment="1" applyProtection="1">
      <alignment horizontal="center" vertical="center"/>
      <protection hidden="1"/>
    </xf>
    <xf numFmtId="0" fontId="17" fillId="0" borderId="77" xfId="0" applyFont="1" applyBorder="1" applyAlignment="1" applyProtection="1">
      <alignment horizontal="left" vertical="center" wrapText="1"/>
      <protection hidden="1"/>
    </xf>
    <xf numFmtId="2" fontId="22" fillId="2" borderId="77" xfId="0" applyNumberFormat="1" applyFont="1" applyFill="1" applyBorder="1" applyAlignment="1">
      <alignment horizontal="center" vertical="center" wrapText="1"/>
    </xf>
    <xf numFmtId="2" fontId="22" fillId="2" borderId="78" xfId="0" applyNumberFormat="1" applyFont="1" applyFill="1" applyBorder="1" applyAlignment="1">
      <alignment horizontal="center" vertical="center"/>
    </xf>
    <xf numFmtId="2" fontId="11" fillId="0" borderId="79" xfId="0" applyNumberFormat="1" applyFont="1" applyBorder="1" applyAlignment="1">
      <alignment horizontal="center" vertical="center"/>
    </xf>
    <xf numFmtId="2" fontId="11" fillId="0" borderId="80" xfId="0" applyNumberFormat="1" applyFont="1" applyBorder="1" applyAlignment="1">
      <alignment horizontal="center" vertical="center"/>
    </xf>
    <xf numFmtId="2" fontId="11" fillId="0" borderId="81" xfId="0" applyNumberFormat="1" applyFont="1" applyBorder="1" applyAlignment="1">
      <alignment horizontal="center" vertical="center"/>
    </xf>
    <xf numFmtId="2" fontId="22" fillId="2" borderId="77" xfId="0" applyNumberFormat="1" applyFont="1" applyFill="1" applyBorder="1" applyAlignment="1">
      <alignment horizontal="center" vertical="center"/>
    </xf>
    <xf numFmtId="2" fontId="11" fillId="0" borderId="82" xfId="0" applyNumberFormat="1" applyFont="1" applyBorder="1" applyAlignment="1">
      <alignment horizontal="center" vertical="center"/>
    </xf>
    <xf numFmtId="2" fontId="11" fillId="2" borderId="77" xfId="0" applyNumberFormat="1" applyFont="1" applyFill="1" applyBorder="1" applyAlignment="1">
      <alignment horizontal="center" vertical="center"/>
    </xf>
    <xf numFmtId="2" fontId="11" fillId="0" borderId="78" xfId="0" applyNumberFormat="1" applyFont="1" applyBorder="1" applyAlignment="1">
      <alignment horizontal="center" vertical="center"/>
    </xf>
    <xf numFmtId="2" fontId="22" fillId="2" borderId="42" xfId="0" applyNumberFormat="1" applyFont="1" applyFill="1" applyBorder="1" applyAlignment="1" applyProtection="1">
      <alignment horizontal="center" vertical="center" wrapText="1"/>
      <protection hidden="1"/>
    </xf>
    <xf numFmtId="2" fontId="22" fillId="2" borderId="44" xfId="0" applyNumberFormat="1" applyFont="1" applyFill="1" applyBorder="1" applyAlignment="1" applyProtection="1">
      <alignment horizontal="center" vertical="center" wrapText="1"/>
      <protection hidden="1"/>
    </xf>
    <xf numFmtId="2" fontId="22" fillId="2" borderId="45" xfId="0" applyNumberFormat="1" applyFont="1" applyFill="1" applyBorder="1" applyAlignment="1" applyProtection="1">
      <alignment horizontal="center" vertical="center" wrapText="1"/>
      <protection hidden="1"/>
    </xf>
    <xf numFmtId="2" fontId="22" fillId="2" borderId="46" xfId="0" applyNumberFormat="1" applyFont="1" applyFill="1" applyBorder="1" applyAlignment="1" applyProtection="1">
      <alignment horizontal="center" vertical="center" wrapText="1"/>
      <protection hidden="1"/>
    </xf>
    <xf numFmtId="2" fontId="22" fillId="2" borderId="47" xfId="0" applyNumberFormat="1" applyFont="1" applyFill="1" applyBorder="1" applyAlignment="1" applyProtection="1">
      <alignment horizontal="center" vertical="center" wrapText="1"/>
      <protection hidden="1"/>
    </xf>
    <xf numFmtId="2" fontId="22" fillId="2" borderId="48" xfId="0" applyNumberFormat="1" applyFont="1" applyFill="1" applyBorder="1" applyAlignment="1" applyProtection="1">
      <alignment horizontal="center" vertical="center" wrapText="1"/>
      <protection hidden="1"/>
    </xf>
    <xf numFmtId="2" fontId="16" fillId="2" borderId="5" xfId="0" applyNumberFormat="1" applyFont="1" applyFill="1" applyBorder="1" applyAlignment="1" applyProtection="1">
      <alignment horizontal="center" vertical="center" wrapText="1"/>
      <protection hidden="1"/>
    </xf>
    <xf numFmtId="2" fontId="16" fillId="2" borderId="50" xfId="0" applyNumberFormat="1" applyFont="1" applyFill="1" applyBorder="1" applyAlignment="1" applyProtection="1">
      <alignment horizontal="center" vertical="center" wrapText="1"/>
      <protection hidden="1"/>
    </xf>
    <xf numFmtId="2" fontId="16" fillId="2" borderId="35" xfId="0" applyNumberFormat="1" applyFont="1" applyFill="1" applyBorder="1" applyAlignment="1" applyProtection="1">
      <alignment horizontal="center" vertical="center" wrapText="1"/>
      <protection hidden="1"/>
    </xf>
    <xf numFmtId="2" fontId="16" fillId="2" borderId="36" xfId="0" applyNumberFormat="1" applyFont="1" applyFill="1" applyBorder="1" applyAlignment="1" applyProtection="1">
      <alignment horizontal="center" vertical="center" wrapText="1"/>
      <protection hidden="1"/>
    </xf>
    <xf numFmtId="2" fontId="16" fillId="2" borderId="29" xfId="0" applyNumberFormat="1" applyFont="1" applyFill="1" applyBorder="1" applyAlignment="1" applyProtection="1">
      <alignment horizontal="center" vertical="center" wrapText="1"/>
      <protection hidden="1"/>
    </xf>
    <xf numFmtId="2" fontId="16" fillId="2" borderId="51" xfId="0" applyNumberFormat="1" applyFont="1" applyFill="1" applyBorder="1" applyAlignment="1" applyProtection="1">
      <alignment horizontal="center" vertical="center" wrapText="1"/>
      <protection hidden="1"/>
    </xf>
    <xf numFmtId="2" fontId="17" fillId="0" borderId="5" xfId="0" applyNumberFormat="1" applyFont="1" applyBorder="1" applyAlignment="1" applyProtection="1">
      <alignment horizontal="center" vertical="center" wrapText="1"/>
      <protection hidden="1"/>
    </xf>
    <xf numFmtId="2" fontId="17" fillId="2" borderId="50" xfId="0" applyNumberFormat="1" applyFont="1" applyFill="1" applyBorder="1" applyAlignment="1" applyProtection="1">
      <alignment horizontal="center" vertical="center" wrapText="1"/>
      <protection hidden="1"/>
    </xf>
    <xf numFmtId="2" fontId="17" fillId="2" borderId="35" xfId="0" applyNumberFormat="1" applyFont="1" applyFill="1" applyBorder="1" applyAlignment="1" applyProtection="1">
      <alignment horizontal="center" vertical="center" wrapText="1"/>
      <protection hidden="1"/>
    </xf>
    <xf numFmtId="2" fontId="17" fillId="2" borderId="36" xfId="0" applyNumberFormat="1" applyFont="1" applyFill="1" applyBorder="1" applyAlignment="1" applyProtection="1">
      <alignment horizontal="center" vertical="center" wrapText="1"/>
      <protection hidden="1"/>
    </xf>
    <xf numFmtId="2" fontId="17" fillId="2" borderId="29" xfId="0" applyNumberFormat="1" applyFont="1" applyFill="1" applyBorder="1" applyAlignment="1" applyProtection="1">
      <alignment horizontal="center" vertical="center" wrapText="1"/>
      <protection hidden="1"/>
    </xf>
    <xf numFmtId="2" fontId="17" fillId="2" borderId="51" xfId="0" applyNumberFormat="1" applyFont="1" applyFill="1" applyBorder="1" applyAlignment="1" applyProtection="1">
      <alignment horizontal="center" vertical="center" wrapText="1"/>
      <protection hidden="1"/>
    </xf>
    <xf numFmtId="2" fontId="16" fillId="2" borderId="2" xfId="0" applyNumberFormat="1" applyFont="1" applyFill="1" applyBorder="1" applyAlignment="1" applyProtection="1">
      <alignment horizontal="center" vertical="center" wrapText="1"/>
      <protection hidden="1"/>
    </xf>
    <xf numFmtId="2" fontId="16" fillId="2" borderId="56" xfId="0" applyNumberFormat="1" applyFont="1" applyFill="1" applyBorder="1" applyAlignment="1" applyProtection="1">
      <alignment horizontal="center" vertical="center"/>
      <protection hidden="1"/>
    </xf>
    <xf numFmtId="2" fontId="16" fillId="2" borderId="20" xfId="0" applyNumberFormat="1" applyFont="1" applyFill="1" applyBorder="1" applyAlignment="1" applyProtection="1">
      <alignment horizontal="center" vertical="center"/>
      <protection hidden="1"/>
    </xf>
    <xf numFmtId="2" fontId="16" fillId="2" borderId="21" xfId="0" applyNumberFormat="1" applyFont="1" applyFill="1" applyBorder="1" applyAlignment="1" applyProtection="1">
      <alignment horizontal="center" vertical="center"/>
      <protection hidden="1"/>
    </xf>
    <xf numFmtId="2" fontId="16" fillId="2" borderId="22" xfId="0" applyNumberFormat="1" applyFont="1" applyFill="1" applyBorder="1" applyAlignment="1" applyProtection="1">
      <alignment horizontal="center" vertical="center"/>
      <protection hidden="1"/>
    </xf>
    <xf numFmtId="2" fontId="16" fillId="2" borderId="2" xfId="0" applyNumberFormat="1" applyFont="1" applyFill="1" applyBorder="1" applyAlignment="1" applyProtection="1">
      <alignment horizontal="center" vertical="center"/>
      <protection hidden="1"/>
    </xf>
    <xf numFmtId="2" fontId="16" fillId="2" borderId="57" xfId="0" applyNumberFormat="1" applyFont="1" applyFill="1" applyBorder="1" applyAlignment="1" applyProtection="1">
      <alignment horizontal="center" vertical="center"/>
      <protection hidden="1"/>
    </xf>
    <xf numFmtId="2" fontId="17" fillId="0" borderId="3" xfId="0" applyNumberFormat="1" applyFont="1" applyBorder="1" applyAlignment="1" applyProtection="1">
      <alignment horizontal="center" vertical="center" wrapText="1"/>
      <protection hidden="1"/>
    </xf>
    <xf numFmtId="2" fontId="17" fillId="0" borderId="2" xfId="0" applyNumberFormat="1" applyFont="1" applyBorder="1" applyAlignment="1" applyProtection="1">
      <alignment horizontal="center" vertical="center" wrapText="1"/>
      <protection hidden="1"/>
    </xf>
    <xf numFmtId="2" fontId="22" fillId="2" borderId="5" xfId="0" applyNumberFormat="1" applyFont="1" applyFill="1" applyBorder="1" applyAlignment="1">
      <alignment horizontal="center" vertical="center" wrapText="1"/>
    </xf>
    <xf numFmtId="2" fontId="22" fillId="2" borderId="50" xfId="0" applyNumberFormat="1" applyFont="1" applyFill="1" applyBorder="1" applyAlignment="1">
      <alignment horizontal="center" vertical="center"/>
    </xf>
    <xf numFmtId="2" fontId="11" fillId="2" borderId="35" xfId="0" applyNumberFormat="1" applyFont="1" applyFill="1" applyBorder="1" applyAlignment="1">
      <alignment horizontal="center" vertical="center"/>
    </xf>
    <xf numFmtId="2" fontId="11" fillId="2" borderId="36"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22" fillId="2" borderId="5" xfId="0" applyNumberFormat="1" applyFont="1" applyFill="1" applyBorder="1" applyAlignment="1">
      <alignment horizontal="center" vertical="center"/>
    </xf>
    <xf numFmtId="2" fontId="11" fillId="2" borderId="27" xfId="0" applyNumberFormat="1" applyFont="1" applyFill="1" applyBorder="1" applyAlignment="1">
      <alignment horizontal="center" vertical="center"/>
    </xf>
    <xf numFmtId="2" fontId="11" fillId="2" borderId="5" xfId="0" applyNumberFormat="1" applyFont="1" applyFill="1" applyBorder="1" applyAlignment="1">
      <alignment horizontal="center" vertical="center"/>
    </xf>
    <xf numFmtId="2" fontId="11" fillId="2" borderId="51" xfId="0" applyNumberFormat="1" applyFont="1" applyFill="1" applyBorder="1" applyAlignment="1">
      <alignment horizontal="center" vertical="center"/>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3" xfId="0" applyNumberFormat="1"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25"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2" fontId="11" fillId="2" borderId="75" xfId="0" applyNumberFormat="1" applyFont="1" applyFill="1" applyBorder="1" applyAlignment="1">
      <alignment horizontal="center" vertical="center"/>
    </xf>
    <xf numFmtId="0" fontId="11" fillId="0" borderId="6" xfId="0" applyFont="1" applyBorder="1" applyAlignment="1" applyProtection="1">
      <alignment horizontal="center" vertical="center"/>
      <protection hidden="1"/>
    </xf>
    <xf numFmtId="0" fontId="17" fillId="0" borderId="6" xfId="0" applyFont="1" applyBorder="1" applyAlignment="1" applyProtection="1">
      <alignment horizontal="left" vertical="center" wrapText="1"/>
      <protection hidden="1"/>
    </xf>
    <xf numFmtId="2" fontId="22" fillId="2" borderId="6" xfId="0" applyNumberFormat="1" applyFont="1" applyFill="1" applyBorder="1" applyAlignment="1">
      <alignment horizontal="center" vertical="center" wrapText="1"/>
    </xf>
    <xf numFmtId="2" fontId="22" fillId="2" borderId="83" xfId="0" applyNumberFormat="1" applyFont="1" applyFill="1" applyBorder="1" applyAlignment="1">
      <alignment horizontal="center" vertical="center"/>
    </xf>
    <xf numFmtId="2" fontId="11" fillId="2" borderId="37" xfId="0" applyNumberFormat="1" applyFont="1" applyFill="1" applyBorder="1" applyAlignment="1">
      <alignment horizontal="center" vertical="center"/>
    </xf>
    <xf numFmtId="2" fontId="11" fillId="2" borderId="32" xfId="0" applyNumberFormat="1" applyFont="1" applyFill="1" applyBorder="1" applyAlignment="1">
      <alignment horizontal="center" vertical="center"/>
    </xf>
    <xf numFmtId="2" fontId="11" fillId="2" borderId="33" xfId="0" applyNumberFormat="1" applyFont="1" applyFill="1" applyBorder="1" applyAlignment="1">
      <alignment horizontal="center" vertical="center"/>
    </xf>
    <xf numFmtId="2" fontId="22" fillId="2" borderId="6" xfId="0" applyNumberFormat="1" applyFont="1" applyFill="1" applyBorder="1" applyAlignment="1">
      <alignment horizontal="center" vertical="center"/>
    </xf>
    <xf numFmtId="2" fontId="11" fillId="2" borderId="31"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xf numFmtId="2" fontId="11" fillId="2" borderId="84" xfId="0" applyNumberFormat="1" applyFont="1" applyFill="1" applyBorder="1" applyAlignment="1">
      <alignment horizontal="center" vertical="center"/>
    </xf>
    <xf numFmtId="0" fontId="16" fillId="0" borderId="38" xfId="0" applyFont="1" applyBorder="1" applyAlignment="1" applyProtection="1">
      <alignment horizontal="center" vertical="center"/>
      <protection hidden="1"/>
    </xf>
    <xf numFmtId="0" fontId="16" fillId="0" borderId="106" xfId="0" applyFont="1" applyBorder="1" applyAlignment="1" applyProtection="1">
      <alignment horizontal="center" vertical="center" wrapText="1"/>
      <protection hidden="1"/>
    </xf>
    <xf numFmtId="2" fontId="16" fillId="2" borderId="1" xfId="0" applyNumberFormat="1" applyFont="1" applyFill="1" applyBorder="1" applyAlignment="1">
      <alignment horizontal="center" vertical="center" wrapText="1"/>
    </xf>
    <xf numFmtId="2" fontId="16" fillId="2" borderId="39" xfId="0" applyNumberFormat="1" applyFont="1" applyFill="1" applyBorder="1" applyAlignment="1">
      <alignment horizontal="center" vertical="center"/>
    </xf>
    <xf numFmtId="2" fontId="16" fillId="2" borderId="11" xfId="0" applyNumberFormat="1" applyFont="1" applyFill="1" applyBorder="1" applyAlignment="1">
      <alignment horizontal="center" vertical="center"/>
    </xf>
    <xf numFmtId="2" fontId="16" fillId="2" borderId="12" xfId="0" applyNumberFormat="1" applyFont="1" applyFill="1" applyBorder="1" applyAlignment="1">
      <alignment horizontal="center" vertical="center"/>
    </xf>
    <xf numFmtId="2" fontId="16" fillId="2" borderId="13" xfId="0" applyNumberFormat="1" applyFont="1" applyFill="1" applyBorder="1" applyAlignment="1">
      <alignment horizontal="center" vertical="center"/>
    </xf>
    <xf numFmtId="2" fontId="16" fillId="2" borderId="1" xfId="0" applyNumberFormat="1" applyFont="1" applyFill="1" applyBorder="1" applyAlignment="1">
      <alignment horizontal="center" vertical="center"/>
    </xf>
    <xf numFmtId="2" fontId="16" fillId="2" borderId="38" xfId="0" applyNumberFormat="1" applyFont="1" applyFill="1" applyBorder="1" applyAlignment="1">
      <alignment horizontal="center" vertical="center"/>
    </xf>
    <xf numFmtId="2" fontId="16" fillId="2" borderId="41" xfId="0" applyNumberFormat="1" applyFont="1" applyFill="1" applyBorder="1" applyAlignment="1">
      <alignment horizontal="center" vertical="center"/>
    </xf>
    <xf numFmtId="0" fontId="16" fillId="0" borderId="42" xfId="0" applyFont="1" applyBorder="1" applyAlignment="1">
      <alignment horizontal="center" vertical="center"/>
    </xf>
    <xf numFmtId="0" fontId="16" fillId="0" borderId="42" xfId="0" applyFont="1" applyBorder="1" applyAlignment="1" applyProtection="1">
      <alignment horizontal="center" vertical="center"/>
      <protection hidden="1"/>
    </xf>
    <xf numFmtId="4" fontId="16" fillId="2" borderId="42" xfId="0" applyNumberFormat="1" applyFont="1" applyFill="1" applyBorder="1" applyAlignment="1" applyProtection="1">
      <alignment horizontal="center" vertical="center" wrapText="1"/>
      <protection hidden="1"/>
    </xf>
    <xf numFmtId="4" fontId="16" fillId="2" borderId="44" xfId="0" applyNumberFormat="1" applyFont="1" applyFill="1" applyBorder="1" applyAlignment="1" applyProtection="1">
      <alignment horizontal="center" vertical="center" wrapText="1"/>
      <protection hidden="1"/>
    </xf>
    <xf numFmtId="4" fontId="16" fillId="2" borderId="45" xfId="0" applyNumberFormat="1" applyFont="1" applyFill="1" applyBorder="1" applyAlignment="1" applyProtection="1">
      <alignment horizontal="center" vertical="center" wrapText="1"/>
      <protection hidden="1"/>
    </xf>
    <xf numFmtId="4" fontId="16" fillId="2" borderId="46" xfId="0" applyNumberFormat="1" applyFont="1" applyFill="1" applyBorder="1" applyAlignment="1" applyProtection="1">
      <alignment horizontal="center" vertical="center" wrapText="1"/>
      <protection hidden="1"/>
    </xf>
    <xf numFmtId="4" fontId="16" fillId="2" borderId="47" xfId="0" applyNumberFormat="1" applyFont="1" applyFill="1" applyBorder="1" applyAlignment="1" applyProtection="1">
      <alignment horizontal="center" vertical="center" wrapText="1"/>
      <protection hidden="1"/>
    </xf>
    <xf numFmtId="4" fontId="16" fillId="2" borderId="48" xfId="0" applyNumberFormat="1" applyFont="1" applyFill="1" applyBorder="1" applyAlignment="1" applyProtection="1">
      <alignment horizontal="center" vertical="center" wrapText="1"/>
      <protection hidden="1"/>
    </xf>
    <xf numFmtId="4" fontId="16" fillId="2" borderId="108" xfId="0" applyNumberFormat="1" applyFont="1" applyFill="1" applyBorder="1" applyAlignment="1" applyProtection="1">
      <alignment horizontal="center" vertical="center" wrapText="1"/>
      <protection hidden="1"/>
    </xf>
    <xf numFmtId="4" fontId="17" fillId="0" borderId="109" xfId="0" applyNumberFormat="1" applyFont="1" applyBorder="1" applyAlignment="1" applyProtection="1">
      <alignment horizontal="center" vertical="center" wrapText="1"/>
      <protection hidden="1"/>
    </xf>
    <xf numFmtId="4" fontId="17" fillId="0" borderId="110" xfId="0" applyNumberFormat="1" applyFont="1" applyBorder="1" applyAlignment="1" applyProtection="1">
      <alignment horizontal="center" vertical="center" wrapText="1"/>
      <protection hidden="1"/>
    </xf>
    <xf numFmtId="4" fontId="17" fillId="0" borderId="89" xfId="0" applyNumberFormat="1" applyFont="1" applyBorder="1" applyAlignment="1" applyProtection="1">
      <alignment horizontal="center" vertical="center" wrapText="1"/>
      <protection hidden="1"/>
    </xf>
    <xf numFmtId="4" fontId="17" fillId="0" borderId="0" xfId="0" applyNumberFormat="1" applyFont="1" applyAlignment="1" applyProtection="1">
      <alignment horizontal="center" vertical="center" wrapText="1"/>
      <protection hidden="1"/>
    </xf>
    <xf numFmtId="0" fontId="17" fillId="0" borderId="27" xfId="0" applyFont="1" applyBorder="1" applyAlignment="1" applyProtection="1">
      <alignment horizontal="center" vertical="center"/>
      <protection hidden="1"/>
    </xf>
    <xf numFmtId="0" fontId="17" fillId="0" borderId="28" xfId="0" applyFont="1" applyBorder="1" applyAlignment="1" applyProtection="1">
      <alignment horizontal="center" vertical="center"/>
      <protection hidden="1"/>
    </xf>
    <xf numFmtId="0" fontId="17" fillId="0" borderId="30" xfId="0" applyFont="1" applyBorder="1" applyAlignment="1" applyProtection="1">
      <alignment horizontal="center" vertical="center"/>
      <protection hidden="1"/>
    </xf>
    <xf numFmtId="2" fontId="16" fillId="2" borderId="3" xfId="0" applyNumberFormat="1" applyFont="1" applyFill="1" applyBorder="1" applyAlignment="1">
      <alignment horizontal="center" vertical="center" wrapText="1"/>
    </xf>
    <xf numFmtId="2" fontId="16" fillId="2" borderId="74" xfId="0" applyNumberFormat="1" applyFont="1" applyFill="1" applyBorder="1" applyAlignment="1">
      <alignment horizontal="center" vertical="center"/>
    </xf>
    <xf numFmtId="2" fontId="17" fillId="0" borderId="23" xfId="0" applyNumberFormat="1" applyFont="1" applyBorder="1" applyAlignment="1">
      <alignment horizontal="center" vertical="center"/>
    </xf>
    <xf numFmtId="2" fontId="17" fillId="0" borderId="24" xfId="0" applyNumberFormat="1" applyFont="1" applyBorder="1" applyAlignment="1">
      <alignment horizontal="center" vertical="center"/>
    </xf>
    <xf numFmtId="2" fontId="17" fillId="0" borderId="25" xfId="0" applyNumberFormat="1" applyFont="1" applyBorder="1" applyAlignment="1">
      <alignment horizontal="center" vertical="center"/>
    </xf>
    <xf numFmtId="2" fontId="16" fillId="2" borderId="3" xfId="0" applyNumberFormat="1" applyFont="1" applyFill="1" applyBorder="1" applyAlignment="1">
      <alignment horizontal="center" vertical="center"/>
    </xf>
    <xf numFmtId="2" fontId="17" fillId="0" borderId="30" xfId="0" applyNumberFormat="1" applyFont="1" applyBorder="1" applyAlignment="1">
      <alignment horizontal="center" vertical="center"/>
    </xf>
    <xf numFmtId="2" fontId="17" fillId="2" borderId="3" xfId="0" applyNumberFormat="1" applyFont="1" applyFill="1" applyBorder="1" applyAlignment="1">
      <alignment horizontal="center" vertical="center"/>
    </xf>
    <xf numFmtId="2" fontId="17" fillId="0" borderId="75" xfId="0" applyNumberFormat="1" applyFont="1" applyBorder="1" applyAlignment="1">
      <alignment horizontal="center" vertical="center"/>
    </xf>
    <xf numFmtId="2" fontId="17" fillId="0" borderId="3" xfId="0" applyNumberFormat="1" applyFont="1" applyBorder="1" applyAlignment="1">
      <alignment horizontal="center" vertical="center"/>
    </xf>
    <xf numFmtId="0" fontId="17" fillId="0" borderId="76" xfId="0" applyFont="1" applyBorder="1" applyAlignment="1" applyProtection="1">
      <alignment horizontal="center" vertical="center"/>
      <protection hidden="1"/>
    </xf>
    <xf numFmtId="2" fontId="16" fillId="2" borderId="77" xfId="0" applyNumberFormat="1" applyFont="1" applyFill="1" applyBorder="1" applyAlignment="1">
      <alignment horizontal="center" vertical="center" wrapText="1"/>
    </xf>
    <xf numFmtId="2" fontId="16" fillId="2" borderId="78" xfId="0" applyNumberFormat="1" applyFont="1" applyFill="1" applyBorder="1" applyAlignment="1">
      <alignment horizontal="center" vertical="center"/>
    </xf>
    <xf numFmtId="2" fontId="17" fillId="0" borderId="79" xfId="0" applyNumberFormat="1" applyFont="1" applyBorder="1" applyAlignment="1">
      <alignment horizontal="center" vertical="center"/>
    </xf>
    <xf numFmtId="2" fontId="17" fillId="0" borderId="80" xfId="0" applyNumberFormat="1" applyFont="1" applyBorder="1" applyAlignment="1">
      <alignment horizontal="center" vertical="center"/>
    </xf>
    <xf numFmtId="2" fontId="17" fillId="0" borderId="81" xfId="0" applyNumberFormat="1" applyFont="1" applyBorder="1" applyAlignment="1">
      <alignment horizontal="center" vertical="center"/>
    </xf>
    <xf numFmtId="2" fontId="16" fillId="2" borderId="77" xfId="0" applyNumberFormat="1" applyFont="1" applyFill="1" applyBorder="1" applyAlignment="1">
      <alignment horizontal="center" vertical="center"/>
    </xf>
    <xf numFmtId="2" fontId="17" fillId="0" borderId="82" xfId="0" applyNumberFormat="1" applyFont="1" applyBorder="1" applyAlignment="1">
      <alignment horizontal="center" vertical="center"/>
    </xf>
    <xf numFmtId="2" fontId="17" fillId="2" borderId="77" xfId="0" applyNumberFormat="1" applyFont="1" applyFill="1" applyBorder="1" applyAlignment="1">
      <alignment horizontal="center" vertical="center"/>
    </xf>
    <xf numFmtId="2" fontId="17" fillId="0" borderId="78" xfId="0" applyNumberFormat="1" applyFont="1" applyBorder="1" applyAlignment="1">
      <alignment horizontal="center" vertical="center"/>
    </xf>
    <xf numFmtId="2" fontId="17" fillId="2" borderId="35" xfId="0" applyNumberFormat="1" applyFont="1" applyFill="1" applyBorder="1" applyAlignment="1">
      <alignment horizontal="center" vertical="center"/>
    </xf>
    <xf numFmtId="2" fontId="17" fillId="2" borderId="36" xfId="0" applyNumberFormat="1" applyFont="1" applyFill="1" applyBorder="1" applyAlignment="1">
      <alignment horizontal="center" vertical="center"/>
    </xf>
    <xf numFmtId="2" fontId="17" fillId="2" borderId="29" xfId="0" applyNumberFormat="1" applyFont="1" applyFill="1" applyBorder="1" applyAlignment="1">
      <alignment horizontal="center" vertical="center"/>
    </xf>
    <xf numFmtId="2" fontId="17" fillId="2" borderId="27" xfId="0" applyNumberFormat="1" applyFont="1" applyFill="1" applyBorder="1" applyAlignment="1">
      <alignment horizontal="center" vertical="center"/>
    </xf>
    <xf numFmtId="2" fontId="17" fillId="2" borderId="51"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22" xfId="0" applyNumberFormat="1" applyFont="1" applyFill="1" applyBorder="1" applyAlignment="1">
      <alignment horizontal="center" vertical="center"/>
    </xf>
    <xf numFmtId="2" fontId="17" fillId="2" borderId="28" xfId="0" applyNumberFormat="1" applyFont="1" applyFill="1" applyBorder="1" applyAlignment="1">
      <alignment horizontal="center" vertical="center"/>
    </xf>
    <xf numFmtId="2" fontId="17" fillId="2" borderId="23" xfId="0" applyNumberFormat="1" applyFont="1" applyFill="1" applyBorder="1" applyAlignment="1">
      <alignment horizontal="center" vertical="center"/>
    </xf>
    <xf numFmtId="2" fontId="17" fillId="2" borderId="24" xfId="0" applyNumberFormat="1" applyFont="1" applyFill="1" applyBorder="1" applyAlignment="1">
      <alignment horizontal="center" vertical="center"/>
    </xf>
    <xf numFmtId="2" fontId="17" fillId="2" borderId="25" xfId="0" applyNumberFormat="1" applyFont="1" applyFill="1" applyBorder="1" applyAlignment="1">
      <alignment horizontal="center" vertical="center"/>
    </xf>
    <xf numFmtId="2" fontId="17" fillId="2" borderId="30" xfId="0" applyNumberFormat="1" applyFont="1" applyFill="1" applyBorder="1" applyAlignment="1">
      <alignment horizontal="center" vertical="center"/>
    </xf>
    <xf numFmtId="2" fontId="17" fillId="2" borderId="75" xfId="0" applyNumberFormat="1" applyFont="1" applyFill="1" applyBorder="1" applyAlignment="1">
      <alignment horizontal="center" vertical="center"/>
    </xf>
    <xf numFmtId="0" fontId="17" fillId="0" borderId="6" xfId="0" applyFont="1" applyBorder="1" applyAlignment="1" applyProtection="1">
      <alignment horizontal="center" vertical="center"/>
      <protection hidden="1"/>
    </xf>
    <xf numFmtId="2" fontId="16" fillId="2" borderId="6" xfId="0" applyNumberFormat="1" applyFont="1" applyFill="1" applyBorder="1" applyAlignment="1">
      <alignment horizontal="center" vertical="center" wrapText="1"/>
    </xf>
    <xf numFmtId="2" fontId="16" fillId="2" borderId="83" xfId="0" applyNumberFormat="1" applyFont="1" applyFill="1" applyBorder="1" applyAlignment="1">
      <alignment horizontal="center" vertical="center"/>
    </xf>
    <xf numFmtId="2" fontId="17" fillId="2" borderId="37" xfId="0" applyNumberFormat="1" applyFont="1" applyFill="1" applyBorder="1" applyAlignment="1">
      <alignment horizontal="center" vertical="center"/>
    </xf>
    <xf numFmtId="2" fontId="17" fillId="2" borderId="32" xfId="0" applyNumberFormat="1" applyFont="1" applyFill="1" applyBorder="1" applyAlignment="1">
      <alignment horizontal="center" vertical="center"/>
    </xf>
    <xf numFmtId="2" fontId="17" fillId="2" borderId="33" xfId="0" applyNumberFormat="1" applyFont="1" applyFill="1" applyBorder="1" applyAlignment="1">
      <alignment horizontal="center" vertical="center"/>
    </xf>
    <xf numFmtId="2" fontId="16" fillId="2" borderId="6" xfId="0" applyNumberFormat="1" applyFont="1" applyFill="1" applyBorder="1" applyAlignment="1">
      <alignment horizontal="center" vertical="center"/>
    </xf>
    <xf numFmtId="2" fontId="17" fillId="2" borderId="31" xfId="0" applyNumberFormat="1" applyFont="1" applyFill="1" applyBorder="1" applyAlignment="1">
      <alignment horizontal="center" vertical="center"/>
    </xf>
    <xf numFmtId="2" fontId="17" fillId="2" borderId="6" xfId="0" applyNumberFormat="1" applyFont="1" applyFill="1" applyBorder="1" applyAlignment="1">
      <alignment horizontal="center" vertical="center"/>
    </xf>
    <xf numFmtId="2" fontId="17" fillId="2" borderId="84" xfId="0" applyNumberFormat="1" applyFont="1" applyFill="1" applyBorder="1" applyAlignment="1">
      <alignment horizontal="center" vertical="center"/>
    </xf>
    <xf numFmtId="0" fontId="15" fillId="0" borderId="0" xfId="0" applyFont="1" applyAlignment="1">
      <alignment horizontal="left" vertical="center" wrapText="1"/>
    </xf>
    <xf numFmtId="0" fontId="16" fillId="0" borderId="1" xfId="2" applyFont="1" applyBorder="1" applyAlignment="1">
      <alignment horizontal="center" vertical="center"/>
    </xf>
    <xf numFmtId="0" fontId="16" fillId="0" borderId="41" xfId="2" applyFont="1" applyBorder="1" applyAlignment="1">
      <alignment horizontal="center" vertical="center"/>
    </xf>
    <xf numFmtId="173" fontId="16" fillId="0" borderId="12" xfId="2" applyNumberFormat="1" applyFont="1" applyBorder="1" applyAlignment="1">
      <alignment horizontal="center" vertical="center" wrapText="1"/>
    </xf>
    <xf numFmtId="3" fontId="16" fillId="0" borderId="39" xfId="2" applyNumberFormat="1" applyFont="1" applyBorder="1" applyAlignment="1" applyProtection="1">
      <alignment horizontal="center" vertical="center" wrapText="1"/>
      <protection locked="0"/>
    </xf>
    <xf numFmtId="0" fontId="30" fillId="0" borderId="43" xfId="2" applyFont="1" applyBorder="1" applyAlignment="1">
      <alignment horizontal="center" vertical="center"/>
    </xf>
    <xf numFmtId="0" fontId="16" fillId="0" borderId="48" xfId="2" applyFont="1" applyBorder="1" applyAlignment="1">
      <alignment horizontal="center" vertical="center"/>
    </xf>
    <xf numFmtId="3" fontId="30" fillId="0" borderId="48" xfId="2" applyNumberFormat="1" applyFont="1" applyBorder="1" applyAlignment="1">
      <alignment horizontal="center" vertical="center"/>
    </xf>
    <xf numFmtId="3" fontId="30" fillId="0" borderId="44" xfId="2" applyNumberFormat="1" applyFont="1" applyBorder="1" applyAlignment="1">
      <alignment horizontal="center" vertical="center"/>
    </xf>
    <xf numFmtId="0" fontId="16" fillId="0" borderId="35" xfId="2" applyFont="1" applyBorder="1" applyAlignment="1">
      <alignment horizontal="center" vertical="center"/>
    </xf>
    <xf numFmtId="0" fontId="16" fillId="0" borderId="49" xfId="2" applyFont="1" applyBorder="1" applyAlignment="1">
      <alignment horizontal="center" vertical="center"/>
    </xf>
    <xf numFmtId="0" fontId="16" fillId="0" borderId="36" xfId="2" applyFont="1" applyBorder="1" applyAlignment="1">
      <alignment horizontal="center" vertical="center"/>
    </xf>
    <xf numFmtId="173" fontId="16" fillId="0" borderId="50" xfId="4" applyNumberFormat="1" applyFont="1" applyBorder="1" applyAlignment="1" applyProtection="1">
      <alignment horizontal="center" vertical="center"/>
      <protection locked="0"/>
    </xf>
    <xf numFmtId="173" fontId="0" fillId="0" borderId="0" xfId="0" applyNumberFormat="1"/>
    <xf numFmtId="0" fontId="16" fillId="0" borderId="23" xfId="2" applyFont="1" applyBorder="1" applyAlignment="1">
      <alignment horizontal="center" vertical="center"/>
    </xf>
    <xf numFmtId="0" fontId="16" fillId="0" borderId="58" xfId="2" applyFont="1" applyBorder="1" applyAlignment="1">
      <alignment horizontal="center" vertical="center"/>
    </xf>
    <xf numFmtId="0" fontId="16" fillId="0" borderId="24" xfId="2" applyFont="1" applyBorder="1" applyAlignment="1">
      <alignment horizontal="center" vertical="center"/>
    </xf>
    <xf numFmtId="173" fontId="16" fillId="0" borderId="74" xfId="2" applyNumberFormat="1" applyFont="1" applyBorder="1" applyAlignment="1" applyProtection="1">
      <alignment horizontal="center" vertical="center"/>
      <protection locked="0"/>
    </xf>
    <xf numFmtId="0" fontId="16" fillId="0" borderId="17" xfId="2" applyFont="1" applyBorder="1" applyAlignment="1">
      <alignment horizontal="center" vertical="center"/>
    </xf>
    <xf numFmtId="0" fontId="16" fillId="0" borderId="26" xfId="2" applyFont="1" applyBorder="1" applyAlignment="1">
      <alignment horizontal="center" vertical="center"/>
    </xf>
    <xf numFmtId="0" fontId="16" fillId="0" borderId="18" xfId="2" applyFont="1" applyBorder="1" applyAlignment="1">
      <alignment horizontal="center" vertical="center"/>
    </xf>
    <xf numFmtId="173" fontId="16" fillId="0" borderId="52" xfId="2" applyNumberFormat="1" applyFont="1" applyBorder="1" applyAlignment="1" applyProtection="1">
      <alignment horizontal="center" vertical="center"/>
      <protection locked="0"/>
    </xf>
    <xf numFmtId="0" fontId="17" fillId="0" borderId="20" xfId="2" applyFont="1" applyBorder="1" applyAlignment="1">
      <alignment horizontal="center" vertical="center"/>
    </xf>
    <xf numFmtId="0" fontId="17" fillId="0" borderId="55" xfId="2" applyFont="1" applyBorder="1" applyAlignment="1">
      <alignment horizontal="right" vertical="center"/>
    </xf>
    <xf numFmtId="0" fontId="17" fillId="0" borderId="21" xfId="2" applyFont="1" applyBorder="1" applyAlignment="1">
      <alignment horizontal="center" vertical="center"/>
    </xf>
    <xf numFmtId="173" fontId="17" fillId="0" borderId="56" xfId="2" applyNumberFormat="1" applyFont="1" applyBorder="1" applyAlignment="1" applyProtection="1">
      <alignment horizontal="right" vertical="center"/>
      <protection locked="0"/>
    </xf>
    <xf numFmtId="0" fontId="30" fillId="0" borderId="23" xfId="2" applyFont="1" applyBorder="1" applyAlignment="1">
      <alignment horizontal="center" vertical="center"/>
    </xf>
    <xf numFmtId="0" fontId="30" fillId="0" borderId="58" xfId="2" applyFont="1" applyBorder="1" applyAlignment="1">
      <alignment horizontal="right" vertical="center"/>
    </xf>
    <xf numFmtId="0" fontId="30" fillId="0" borderId="24" xfId="2" applyFont="1" applyBorder="1" applyAlignment="1">
      <alignment horizontal="center" vertical="center"/>
    </xf>
    <xf numFmtId="173" fontId="30" fillId="0" borderId="74" xfId="2" applyNumberFormat="1" applyFont="1" applyBorder="1" applyAlignment="1" applyProtection="1">
      <alignment horizontal="right" vertical="center"/>
      <protection locked="0"/>
    </xf>
    <xf numFmtId="0" fontId="17" fillId="0" borderId="18" xfId="2" applyFont="1" applyBorder="1" applyAlignment="1">
      <alignment horizontal="center" vertical="center"/>
    </xf>
    <xf numFmtId="173" fontId="16" fillId="2" borderId="52" xfId="2" applyNumberFormat="1" applyFont="1" applyFill="1" applyBorder="1" applyAlignment="1">
      <alignment horizontal="center" vertical="center"/>
    </xf>
    <xf numFmtId="0" fontId="16" fillId="0" borderId="20" xfId="2" applyFont="1" applyBorder="1" applyAlignment="1">
      <alignment horizontal="center" vertical="center"/>
    </xf>
    <xf numFmtId="0" fontId="16" fillId="0" borderId="55" xfId="2" applyFont="1" applyBorder="1" applyAlignment="1">
      <alignment horizontal="center" vertical="center"/>
    </xf>
    <xf numFmtId="0" fontId="16" fillId="0" borderId="21" xfId="2" applyFont="1" applyBorder="1" applyAlignment="1">
      <alignment horizontal="center" vertical="center"/>
    </xf>
    <xf numFmtId="173" fontId="16" fillId="2" borderId="56" xfId="2" applyNumberFormat="1" applyFont="1" applyFill="1" applyBorder="1" applyAlignment="1">
      <alignment horizontal="center" vertical="center"/>
    </xf>
    <xf numFmtId="173" fontId="30" fillId="0" borderId="56" xfId="2" applyNumberFormat="1" applyFont="1" applyBorder="1" applyAlignment="1" applyProtection="1">
      <alignment horizontal="right" vertical="center"/>
      <protection locked="0"/>
    </xf>
    <xf numFmtId="0" fontId="30" fillId="0" borderId="20" xfId="2" applyFont="1" applyBorder="1" applyAlignment="1">
      <alignment horizontal="center" vertical="center"/>
    </xf>
    <xf numFmtId="0" fontId="30" fillId="0" borderId="55" xfId="2" applyFont="1" applyBorder="1" applyAlignment="1">
      <alignment horizontal="right" vertical="center"/>
    </xf>
    <xf numFmtId="0" fontId="30" fillId="0" borderId="21" xfId="2" applyFont="1" applyBorder="1" applyAlignment="1">
      <alignment horizontal="center" vertical="center"/>
    </xf>
    <xf numFmtId="173" fontId="16" fillId="0" borderId="56" xfId="2" applyNumberFormat="1" applyFont="1" applyBorder="1" applyAlignment="1" applyProtection="1">
      <alignment horizontal="center" vertical="center"/>
      <protection locked="0"/>
    </xf>
    <xf numFmtId="0" fontId="16" fillId="0" borderId="11" xfId="2" applyFont="1" applyBorder="1" applyAlignment="1">
      <alignment horizontal="center" vertical="center"/>
    </xf>
    <xf numFmtId="0" fontId="16" fillId="0" borderId="111" xfId="2" applyFont="1" applyBorder="1" applyAlignment="1">
      <alignment horizontal="center" vertical="center"/>
    </xf>
    <xf numFmtId="0" fontId="16" fillId="0" borderId="12" xfId="2" applyFont="1" applyBorder="1" applyAlignment="1">
      <alignment horizontal="center" vertical="center"/>
    </xf>
    <xf numFmtId="173" fontId="16" fillId="0" borderId="39" xfId="2" applyNumberFormat="1" applyFont="1" applyBorder="1" applyAlignment="1" applyProtection="1">
      <alignment horizontal="center" vertical="center"/>
      <protection locked="0"/>
    </xf>
    <xf numFmtId="1" fontId="16" fillId="0" borderId="17" xfId="2" applyNumberFormat="1" applyFont="1" applyBorder="1" applyAlignment="1">
      <alignment horizontal="center" vertical="center"/>
    </xf>
    <xf numFmtId="175" fontId="16" fillId="0" borderId="26" xfId="2" applyNumberFormat="1" applyFont="1" applyBorder="1" applyAlignment="1">
      <alignment horizontal="center" vertical="center"/>
    </xf>
    <xf numFmtId="175" fontId="16" fillId="0" borderId="18" xfId="2" applyNumberFormat="1" applyFont="1" applyBorder="1" applyAlignment="1">
      <alignment horizontal="center" vertical="center"/>
    </xf>
    <xf numFmtId="1" fontId="16" fillId="2" borderId="52" xfId="2" applyNumberFormat="1" applyFont="1" applyFill="1" applyBorder="1" applyAlignment="1">
      <alignment horizontal="center" vertical="center"/>
    </xf>
    <xf numFmtId="16" fontId="17" fillId="0" borderId="20" xfId="2" applyNumberFormat="1" applyFont="1" applyBorder="1" applyAlignment="1">
      <alignment horizontal="center" vertical="center"/>
    </xf>
    <xf numFmtId="175" fontId="17" fillId="2" borderId="56" xfId="2" applyNumberFormat="1" applyFont="1" applyFill="1" applyBorder="1" applyAlignment="1">
      <alignment horizontal="center" vertical="center"/>
    </xf>
    <xf numFmtId="1" fontId="17" fillId="2" borderId="56" xfId="2" applyNumberFormat="1" applyFont="1" applyFill="1" applyBorder="1" applyAlignment="1">
      <alignment horizontal="center" vertical="center"/>
    </xf>
    <xf numFmtId="1" fontId="30" fillId="2" borderId="56" xfId="2" applyNumberFormat="1" applyFont="1" applyFill="1" applyBorder="1" applyAlignment="1">
      <alignment horizontal="center" vertical="center"/>
    </xf>
    <xf numFmtId="0" fontId="30" fillId="0" borderId="107" xfId="2" applyFont="1" applyBorder="1" applyAlignment="1">
      <alignment horizontal="right" vertical="center"/>
    </xf>
    <xf numFmtId="0" fontId="30" fillId="0" borderId="32" xfId="2" applyFont="1" applyBorder="1" applyAlignment="1">
      <alignment horizontal="center" vertical="center"/>
    </xf>
    <xf numFmtId="1" fontId="30" fillId="2" borderId="83" xfId="2" applyNumberFormat="1" applyFont="1" applyFill="1" applyBorder="1" applyAlignment="1">
      <alignment horizontal="center" vertical="center"/>
    </xf>
    <xf numFmtId="173" fontId="17" fillId="0" borderId="56" xfId="2" applyNumberFormat="1" applyFont="1" applyBorder="1" applyAlignment="1" applyProtection="1">
      <alignment horizontal="center" vertical="center"/>
      <protection locked="0"/>
    </xf>
    <xf numFmtId="0" fontId="17" fillId="0" borderId="49" xfId="2" applyFont="1" applyBorder="1" applyAlignment="1">
      <alignment horizontal="right" vertical="center"/>
    </xf>
    <xf numFmtId="0" fontId="16" fillId="0" borderId="11" xfId="0" applyFont="1" applyBorder="1" applyAlignment="1" applyProtection="1">
      <alignment horizontal="center" vertical="center"/>
      <protection locked="0"/>
    </xf>
    <xf numFmtId="0" fontId="16" fillId="0" borderId="12" xfId="0" applyFont="1" applyBorder="1" applyAlignment="1" applyProtection="1">
      <alignment horizontal="center" vertical="center" wrapText="1"/>
      <protection locked="0"/>
    </xf>
    <xf numFmtId="173" fontId="16" fillId="0" borderId="12" xfId="0" applyNumberFormat="1" applyFont="1" applyBorder="1" applyAlignment="1" applyProtection="1">
      <alignment horizontal="center" vertical="center"/>
      <protection hidden="1"/>
    </xf>
    <xf numFmtId="173" fontId="16" fillId="0" borderId="13" xfId="0" applyNumberFormat="1" applyFont="1" applyBorder="1" applyAlignment="1" applyProtection="1">
      <alignment horizontal="center" vertical="center"/>
      <protection locked="0"/>
    </xf>
    <xf numFmtId="0" fontId="16" fillId="0" borderId="109" xfId="2" applyFont="1" applyBorder="1" applyAlignment="1">
      <alignment horizontal="center" vertical="center"/>
    </xf>
    <xf numFmtId="0" fontId="16" fillId="0" borderId="112" xfId="2" applyFont="1" applyBorder="1" applyAlignment="1">
      <alignment horizontal="center" vertical="center"/>
    </xf>
    <xf numFmtId="173" fontId="16" fillId="0" borderId="108" xfId="2" applyNumberFormat="1" applyFont="1" applyBorder="1" applyAlignment="1" applyProtection="1">
      <alignment horizontal="center" vertical="center"/>
      <protection locked="0"/>
    </xf>
    <xf numFmtId="0" fontId="16" fillId="0" borderId="14" xfId="2" applyFont="1" applyBorder="1" applyAlignment="1">
      <alignment horizontal="center" vertical="center"/>
    </xf>
    <xf numFmtId="0" fontId="16" fillId="0" borderId="113" xfId="2" applyFont="1" applyBorder="1" applyAlignment="1">
      <alignment horizontal="center" vertical="center" wrapText="1"/>
    </xf>
    <xf numFmtId="0" fontId="16" fillId="0" borderId="15" xfId="2" applyFont="1" applyBorder="1" applyAlignment="1">
      <alignment horizontal="center" vertical="center"/>
    </xf>
    <xf numFmtId="173" fontId="16" fillId="2" borderId="114" xfId="2" applyNumberFormat="1" applyFont="1" applyFill="1" applyBorder="1" applyAlignment="1">
      <alignment horizontal="center" vertical="center"/>
    </xf>
    <xf numFmtId="0" fontId="30" fillId="0" borderId="109" xfId="2" applyFont="1" applyBorder="1" applyAlignment="1">
      <alignment horizontal="center" vertical="center"/>
    </xf>
    <xf numFmtId="0" fontId="30" fillId="0" borderId="112" xfId="2" applyFont="1" applyBorder="1" applyAlignment="1">
      <alignment horizontal="right" vertical="center"/>
    </xf>
    <xf numFmtId="0" fontId="30" fillId="0" borderId="110" xfId="2" applyFont="1" applyBorder="1" applyAlignment="1">
      <alignment horizontal="center" vertical="center"/>
    </xf>
    <xf numFmtId="173" fontId="30" fillId="0" borderId="108" xfId="2" applyNumberFormat="1" applyFont="1" applyBorder="1" applyAlignment="1" applyProtection="1">
      <alignment horizontal="right" vertical="center"/>
      <protection locked="0"/>
    </xf>
    <xf numFmtId="0" fontId="17" fillId="0" borderId="55" xfId="2" applyFont="1" applyBorder="1" applyAlignment="1">
      <alignment horizontal="center" vertical="center"/>
    </xf>
    <xf numFmtId="0" fontId="17" fillId="0" borderId="23" xfId="2" applyFont="1" applyBorder="1" applyAlignment="1">
      <alignment horizontal="center" vertical="center"/>
    </xf>
    <xf numFmtId="0" fontId="17" fillId="0" borderId="58" xfId="2" applyFont="1" applyBorder="1" applyAlignment="1">
      <alignment horizontal="center" vertical="center"/>
    </xf>
    <xf numFmtId="173" fontId="17" fillId="0" borderId="74" xfId="2" applyNumberFormat="1" applyFont="1" applyBorder="1" applyAlignment="1" applyProtection="1">
      <alignment horizontal="center" vertical="center"/>
      <protection locked="0"/>
    </xf>
    <xf numFmtId="173" fontId="17" fillId="2" borderId="56" xfId="2" applyNumberFormat="1" applyFont="1" applyFill="1" applyBorder="1" applyAlignment="1">
      <alignment horizontal="center" vertical="center"/>
    </xf>
    <xf numFmtId="173" fontId="17" fillId="4" borderId="56" xfId="5" applyNumberFormat="1" applyFont="1" applyFill="1" applyBorder="1" applyAlignment="1">
      <alignment horizontal="center" vertical="center"/>
    </xf>
    <xf numFmtId="0" fontId="30" fillId="0" borderId="58" xfId="2" applyFont="1" applyBorder="1" applyAlignment="1">
      <alignment horizontal="right" vertical="center" wrapText="1"/>
    </xf>
    <xf numFmtId="173" fontId="30" fillId="0" borderId="74" xfId="2" applyNumberFormat="1" applyFont="1" applyBorder="1" applyAlignment="1">
      <alignment horizontal="center" vertical="center"/>
    </xf>
    <xf numFmtId="0" fontId="16" fillId="0" borderId="26" xfId="2" applyFont="1" applyBorder="1" applyAlignment="1">
      <alignment horizontal="center" vertical="center" wrapText="1"/>
    </xf>
    <xf numFmtId="173" fontId="16" fillId="2" borderId="52" xfId="2" applyNumberFormat="1" applyFont="1" applyFill="1" applyBorder="1" applyAlignment="1" applyProtection="1">
      <alignment horizontal="center" vertical="center"/>
      <protection locked="0"/>
    </xf>
    <xf numFmtId="0" fontId="17" fillId="0" borderId="35" xfId="2" applyFont="1" applyBorder="1" applyAlignment="1">
      <alignment horizontal="center" vertical="center"/>
    </xf>
    <xf numFmtId="0" fontId="17" fillId="0" borderId="49" xfId="2" applyFont="1" applyBorder="1" applyAlignment="1">
      <alignment horizontal="center" vertical="center" wrapText="1"/>
    </xf>
    <xf numFmtId="173" fontId="17" fillId="0" borderId="50" xfId="2" applyNumberFormat="1" applyFont="1" applyBorder="1" applyAlignment="1" applyProtection="1">
      <alignment horizontal="center" vertical="center"/>
      <protection locked="0"/>
    </xf>
    <xf numFmtId="0" fontId="17" fillId="0" borderId="109" xfId="2" applyFont="1" applyBorder="1" applyAlignment="1">
      <alignment horizontal="center" vertical="center"/>
    </xf>
    <xf numFmtId="0" fontId="17" fillId="0" borderId="112" xfId="2" applyFont="1" applyBorder="1" applyAlignment="1">
      <alignment horizontal="center" vertical="center" wrapText="1"/>
    </xf>
    <xf numFmtId="0" fontId="17" fillId="0" borderId="24" xfId="2" applyFont="1" applyBorder="1" applyAlignment="1">
      <alignment horizontal="center" vertical="center"/>
    </xf>
    <xf numFmtId="173" fontId="17" fillId="0" borderId="108" xfId="2" applyNumberFormat="1" applyFont="1" applyBorder="1" applyAlignment="1" applyProtection="1">
      <alignment horizontal="center" vertical="center"/>
      <protection locked="0"/>
    </xf>
    <xf numFmtId="0" fontId="16" fillId="0" borderId="64" xfId="2" applyFont="1" applyBorder="1" applyAlignment="1">
      <alignment horizontal="center" vertical="center"/>
    </xf>
    <xf numFmtId="0" fontId="16" fillId="0" borderId="115" xfId="2" applyFont="1" applyBorder="1" applyAlignment="1">
      <alignment horizontal="center" vertical="center"/>
    </xf>
    <xf numFmtId="175" fontId="16" fillId="0" borderId="65" xfId="2" applyNumberFormat="1" applyFont="1" applyBorder="1" applyAlignment="1">
      <alignment horizontal="center" vertical="center"/>
    </xf>
    <xf numFmtId="1" fontId="16" fillId="2" borderId="63" xfId="2" applyNumberFormat="1" applyFont="1" applyFill="1" applyBorder="1" applyAlignment="1">
      <alignment horizontal="center" vertical="center"/>
    </xf>
    <xf numFmtId="0" fontId="16" fillId="0" borderId="11" xfId="2" applyFont="1" applyBorder="1" applyAlignment="1">
      <alignment horizontal="center" vertical="center" wrapText="1"/>
    </xf>
    <xf numFmtId="0" fontId="16" fillId="0" borderId="12" xfId="2" applyFont="1" applyBorder="1" applyAlignment="1">
      <alignment horizontal="center" vertical="center" wrapText="1"/>
    </xf>
    <xf numFmtId="2" fontId="16" fillId="2" borderId="13" xfId="2" applyNumberFormat="1" applyFont="1" applyFill="1" applyBorder="1" applyAlignment="1">
      <alignment horizontal="center" vertical="center" wrapText="1"/>
    </xf>
    <xf numFmtId="0" fontId="17" fillId="0" borderId="17" xfId="2" applyFont="1" applyBorder="1" applyAlignment="1">
      <alignment horizontal="center" vertical="center" wrapText="1"/>
    </xf>
    <xf numFmtId="0" fontId="17" fillId="0" borderId="18" xfId="2" applyFont="1" applyBorder="1" applyAlignment="1">
      <alignment horizontal="right" vertical="center" wrapText="1"/>
    </xf>
    <xf numFmtId="0" fontId="17" fillId="0" borderId="18" xfId="2" applyFont="1" applyBorder="1" applyAlignment="1">
      <alignment horizontal="center" vertical="center" wrapText="1"/>
    </xf>
    <xf numFmtId="2" fontId="17" fillId="2" borderId="19" xfId="2" applyNumberFormat="1" applyFont="1" applyFill="1" applyBorder="1" applyAlignment="1">
      <alignment horizontal="center" vertical="center" wrapText="1"/>
    </xf>
    <xf numFmtId="0" fontId="10" fillId="0" borderId="20" xfId="2" applyFont="1" applyBorder="1" applyAlignment="1">
      <alignment horizontal="center" vertical="center" wrapText="1"/>
    </xf>
    <xf numFmtId="0" fontId="10" fillId="0" borderId="21" xfId="2" applyFont="1" applyBorder="1" applyAlignment="1">
      <alignment horizontal="right" vertical="center" wrapText="1"/>
    </xf>
    <xf numFmtId="0" fontId="10" fillId="0" borderId="21" xfId="2" applyFont="1" applyBorder="1" applyAlignment="1">
      <alignment horizontal="center" vertical="center" wrapText="1"/>
    </xf>
    <xf numFmtId="2" fontId="17" fillId="2" borderId="22" xfId="2" applyNumberFormat="1" applyFont="1" applyFill="1" applyBorder="1" applyAlignment="1">
      <alignment horizontal="center" vertical="center" wrapText="1"/>
    </xf>
    <xf numFmtId="0" fontId="49" fillId="0" borderId="21" xfId="2" applyFont="1" applyBorder="1" applyAlignment="1">
      <alignment horizontal="right" vertical="center"/>
    </xf>
    <xf numFmtId="0" fontId="49" fillId="0" borderId="23" xfId="2" applyFont="1" applyBorder="1" applyAlignment="1">
      <alignment horizontal="center" vertical="center" wrapText="1"/>
    </xf>
    <xf numFmtId="0" fontId="49" fillId="0" borderId="24" xfId="2" applyFont="1" applyBorder="1" applyAlignment="1">
      <alignment horizontal="right" vertical="center"/>
    </xf>
    <xf numFmtId="0" fontId="10" fillId="0" borderId="24" xfId="2" applyFont="1" applyBorder="1" applyAlignment="1">
      <alignment horizontal="center" vertical="center" wrapText="1"/>
    </xf>
    <xf numFmtId="2" fontId="17" fillId="2" borderId="116" xfId="2" applyNumberFormat="1" applyFont="1" applyFill="1" applyBorder="1" applyAlignment="1">
      <alignment horizontal="center" vertical="center" wrapText="1"/>
    </xf>
    <xf numFmtId="0" fontId="10" fillId="0" borderId="20" xfId="2" applyFont="1" applyBorder="1" applyAlignment="1">
      <alignment horizontal="center" vertical="center"/>
    </xf>
    <xf numFmtId="0" fontId="10" fillId="0" borderId="55" xfId="2" applyFont="1" applyBorder="1" applyAlignment="1">
      <alignment horizontal="right" vertical="center"/>
    </xf>
    <xf numFmtId="0" fontId="10" fillId="0" borderId="21" xfId="2" applyFont="1" applyBorder="1" applyAlignment="1">
      <alignment horizontal="right" vertical="center"/>
    </xf>
    <xf numFmtId="2" fontId="17" fillId="2" borderId="29" xfId="2" applyNumberFormat="1" applyFont="1" applyFill="1" applyBorder="1" applyAlignment="1">
      <alignment horizontal="center" vertical="center" wrapText="1"/>
    </xf>
    <xf numFmtId="0" fontId="49" fillId="0" borderId="79" xfId="2" applyFont="1" applyBorder="1" applyAlignment="1">
      <alignment horizontal="center" vertical="center"/>
    </xf>
    <xf numFmtId="0" fontId="49" fillId="0" borderId="117" xfId="2" applyFont="1" applyBorder="1" applyAlignment="1">
      <alignment horizontal="right" vertical="center" wrapText="1"/>
    </xf>
    <xf numFmtId="0" fontId="10" fillId="0" borderId="70" xfId="2" applyFont="1" applyBorder="1" applyAlignment="1">
      <alignment horizontal="center" vertical="center" wrapText="1"/>
    </xf>
    <xf numFmtId="2" fontId="17" fillId="2" borderId="81" xfId="2" applyNumberFormat="1" applyFont="1" applyFill="1" applyBorder="1" applyAlignment="1">
      <alignment horizontal="center" vertical="center" wrapText="1"/>
    </xf>
    <xf numFmtId="0" fontId="16" fillId="0" borderId="64" xfId="2" applyFont="1" applyBorder="1" applyAlignment="1">
      <alignment horizontal="center" vertical="center" wrapText="1"/>
    </xf>
    <xf numFmtId="0" fontId="16" fillId="0" borderId="65" xfId="2" applyFont="1" applyBorder="1" applyAlignment="1">
      <alignment horizontal="center" vertical="center" wrapText="1"/>
    </xf>
    <xf numFmtId="2" fontId="16" fillId="2" borderId="71" xfId="2" applyNumberFormat="1" applyFont="1" applyFill="1" applyBorder="1" applyAlignment="1">
      <alignment horizontal="center" vertical="center" wrapText="1"/>
    </xf>
    <xf numFmtId="3" fontId="17" fillId="0" borderId="25" xfId="2" applyNumberFormat="1" applyFont="1" applyBorder="1" applyAlignment="1" applyProtection="1">
      <alignment horizontal="center" vertical="center"/>
      <protection locked="0"/>
    </xf>
    <xf numFmtId="0" fontId="17" fillId="0" borderId="12" xfId="2" applyFont="1" applyBorder="1" applyAlignment="1">
      <alignment horizontal="center" vertical="center"/>
    </xf>
    <xf numFmtId="3" fontId="17" fillId="0" borderId="13" xfId="2" applyNumberFormat="1" applyFont="1" applyBorder="1" applyAlignment="1" applyProtection="1">
      <alignment horizontal="center" vertical="center"/>
      <protection locked="0"/>
    </xf>
    <xf numFmtId="3" fontId="16" fillId="2" borderId="19" xfId="2" applyNumberFormat="1" applyFont="1" applyFill="1" applyBorder="1" applyAlignment="1">
      <alignment horizontal="center" vertical="center"/>
    </xf>
    <xf numFmtId="3" fontId="17" fillId="2" borderId="22" xfId="2" applyNumberFormat="1" applyFont="1" applyFill="1" applyBorder="1" applyAlignment="1">
      <alignment horizontal="center" vertical="center"/>
    </xf>
    <xf numFmtId="0" fontId="30" fillId="0" borderId="21" xfId="2" applyFont="1" applyBorder="1" applyAlignment="1">
      <alignment horizontal="right" vertical="center"/>
    </xf>
    <xf numFmtId="3" fontId="30" fillId="0" borderId="22" xfId="2" applyNumberFormat="1" applyFont="1" applyBorder="1" applyAlignment="1" applyProtection="1">
      <alignment horizontal="center" vertical="center"/>
      <protection locked="0"/>
    </xf>
    <xf numFmtId="3" fontId="17" fillId="0" borderId="22" xfId="2" applyNumberFormat="1" applyFont="1" applyBorder="1" applyAlignment="1" applyProtection="1">
      <alignment horizontal="center" vertical="center"/>
      <protection locked="0"/>
    </xf>
    <xf numFmtId="0" fontId="17" fillId="0" borderId="110" xfId="2" applyFont="1" applyBorder="1" applyAlignment="1">
      <alignment horizontal="center" vertical="center" wrapText="1"/>
    </xf>
    <xf numFmtId="0" fontId="17" fillId="0" borderId="110" xfId="2" applyFont="1" applyBorder="1" applyAlignment="1">
      <alignment horizontal="center" vertical="center"/>
    </xf>
    <xf numFmtId="3" fontId="17" fillId="0" borderId="89" xfId="2" applyNumberFormat="1" applyFont="1" applyBorder="1" applyAlignment="1" applyProtection="1">
      <alignment horizontal="center" vertical="center"/>
      <protection locked="0"/>
    </xf>
    <xf numFmtId="0" fontId="17" fillId="0" borderId="37" xfId="2" applyFont="1" applyBorder="1" applyAlignment="1">
      <alignment horizontal="center" vertical="center"/>
    </xf>
    <xf numFmtId="0" fontId="17" fillId="0" borderId="32" xfId="2" applyFont="1" applyBorder="1" applyAlignment="1">
      <alignment horizontal="center" vertical="center" wrapText="1"/>
    </xf>
    <xf numFmtId="0" fontId="17" fillId="0" borderId="32" xfId="2" applyFont="1" applyBorder="1" applyAlignment="1">
      <alignment horizontal="center" vertical="center"/>
    </xf>
    <xf numFmtId="3" fontId="17" fillId="0" borderId="33" xfId="2" applyNumberFormat="1" applyFont="1" applyBorder="1" applyAlignment="1" applyProtection="1">
      <alignment horizontal="center" vertical="center"/>
      <protection locked="0"/>
    </xf>
    <xf numFmtId="3" fontId="50" fillId="2" borderId="19" xfId="2" applyNumberFormat="1" applyFont="1" applyFill="1" applyBorder="1" applyAlignment="1">
      <alignment horizontal="center" vertical="center"/>
    </xf>
    <xf numFmtId="3" fontId="17" fillId="0" borderId="22" xfId="2" applyNumberFormat="1" applyFont="1" applyBorder="1" applyAlignment="1">
      <alignment horizontal="center" vertical="center"/>
    </xf>
    <xf numFmtId="3" fontId="17" fillId="0" borderId="25" xfId="2" applyNumberFormat="1" applyFont="1" applyBorder="1" applyAlignment="1">
      <alignment horizontal="center" vertical="center"/>
    </xf>
    <xf numFmtId="0" fontId="16" fillId="0" borderId="18" xfId="2" applyFont="1" applyBorder="1" applyAlignment="1">
      <alignment horizontal="center" vertical="center" wrapText="1"/>
    </xf>
    <xf numFmtId="3" fontId="17" fillId="2" borderId="19" xfId="2" applyNumberFormat="1" applyFont="1" applyFill="1" applyBorder="1" applyAlignment="1">
      <alignment horizontal="center" vertical="center"/>
    </xf>
    <xf numFmtId="0" fontId="17" fillId="0" borderId="36" xfId="2" applyFont="1" applyBorder="1" applyAlignment="1">
      <alignment horizontal="center" vertical="center"/>
    </xf>
    <xf numFmtId="3" fontId="17" fillId="0" borderId="29" xfId="2" applyNumberFormat="1" applyFont="1" applyBorder="1" applyAlignment="1">
      <alignment horizontal="center" vertical="center"/>
    </xf>
    <xf numFmtId="3" fontId="17" fillId="0" borderId="33" xfId="2" applyNumberFormat="1" applyFont="1" applyBorder="1" applyAlignment="1">
      <alignment horizontal="center" vertical="center"/>
    </xf>
    <xf numFmtId="0" fontId="15" fillId="0" borderId="0" xfId="0" applyFont="1" applyAlignment="1">
      <alignment wrapText="1"/>
    </xf>
    <xf numFmtId="0" fontId="25" fillId="0" borderId="1" xfId="2" applyFont="1" applyBorder="1" applyAlignment="1">
      <alignment horizontal="center" vertical="center"/>
    </xf>
    <xf numFmtId="173" fontId="16" fillId="0" borderId="118" xfId="2" applyNumberFormat="1" applyFont="1" applyBorder="1" applyAlignment="1">
      <alignment horizontal="center" vertical="center" wrapText="1"/>
    </xf>
    <xf numFmtId="3" fontId="16" fillId="0" borderId="13" xfId="2" applyNumberFormat="1" applyFont="1" applyBorder="1" applyAlignment="1" applyProtection="1">
      <alignment horizontal="center" vertical="center" wrapText="1"/>
      <protection locked="0"/>
    </xf>
    <xf numFmtId="0" fontId="16" fillId="0" borderId="38" xfId="2" applyFont="1" applyBorder="1" applyAlignment="1">
      <alignment horizontal="center" vertical="center"/>
    </xf>
    <xf numFmtId="0" fontId="16" fillId="0" borderId="39" xfId="2" applyFont="1" applyBorder="1" applyAlignment="1">
      <alignment horizontal="center" vertical="center"/>
    </xf>
    <xf numFmtId="173" fontId="16" fillId="0" borderId="19" xfId="2" applyNumberFormat="1" applyFont="1" applyBorder="1" applyAlignment="1" applyProtection="1">
      <alignment horizontal="center" vertical="center"/>
      <protection locked="0"/>
    </xf>
    <xf numFmtId="173" fontId="16" fillId="0" borderId="22" xfId="2" applyNumberFormat="1" applyFont="1" applyBorder="1" applyAlignment="1" applyProtection="1">
      <alignment horizontal="center" vertical="center"/>
      <protection locked="0"/>
    </xf>
    <xf numFmtId="173" fontId="17" fillId="0" borderId="22" xfId="2" applyNumberFormat="1" applyFont="1" applyBorder="1" applyAlignment="1" applyProtection="1">
      <alignment horizontal="center" vertical="center"/>
      <protection locked="0"/>
    </xf>
    <xf numFmtId="173" fontId="17" fillId="0" borderId="33" xfId="2" applyNumberFormat="1" applyFont="1" applyBorder="1" applyAlignment="1" applyProtection="1">
      <alignment horizontal="center" vertical="center"/>
      <protection locked="0"/>
    </xf>
    <xf numFmtId="1" fontId="17" fillId="0" borderId="20" xfId="2" applyNumberFormat="1" applyFont="1" applyBorder="1" applyAlignment="1">
      <alignment horizontal="center" vertical="center"/>
    </xf>
    <xf numFmtId="1" fontId="17" fillId="0" borderId="21" xfId="2" applyNumberFormat="1" applyFont="1" applyBorder="1" applyAlignment="1">
      <alignment horizontal="right" vertical="center"/>
    </xf>
    <xf numFmtId="1" fontId="17" fillId="0" borderId="21" xfId="2" applyNumberFormat="1" applyFont="1" applyBorder="1" applyAlignment="1">
      <alignment horizontal="center" vertical="center"/>
    </xf>
    <xf numFmtId="0" fontId="17" fillId="0" borderId="21" xfId="2" applyFont="1" applyBorder="1" applyAlignment="1">
      <alignment horizontal="right" vertical="center"/>
    </xf>
    <xf numFmtId="0" fontId="16" fillId="0" borderId="37" xfId="2" applyFont="1" applyBorder="1" applyAlignment="1">
      <alignment horizontal="center" vertical="center"/>
    </xf>
    <xf numFmtId="0" fontId="16" fillId="0" borderId="32" xfId="2" applyFont="1" applyBorder="1" applyAlignment="1">
      <alignment horizontal="right" vertical="center"/>
    </xf>
    <xf numFmtId="1" fontId="16" fillId="0" borderId="32" xfId="2" applyNumberFormat="1" applyFont="1" applyBorder="1" applyAlignment="1">
      <alignment horizontal="center" vertical="center"/>
    </xf>
    <xf numFmtId="173" fontId="16" fillId="0" borderId="33" xfId="2" applyNumberFormat="1" applyFont="1" applyBorder="1" applyAlignment="1" applyProtection="1">
      <alignment horizontal="center" vertical="center"/>
      <protection locked="0"/>
    </xf>
    <xf numFmtId="0" fontId="16" fillId="0" borderId="21" xfId="2" applyFont="1" applyBorder="1" applyAlignment="1">
      <alignment horizontal="right" vertical="center"/>
    </xf>
    <xf numFmtId="3" fontId="16" fillId="0" borderId="22" xfId="2" applyNumberFormat="1" applyFont="1" applyBorder="1" applyAlignment="1" applyProtection="1">
      <alignment horizontal="center" vertical="center"/>
      <protection locked="0"/>
    </xf>
    <xf numFmtId="0" fontId="16" fillId="0" borderId="20" xfId="2" applyFont="1" applyBorder="1" applyAlignment="1">
      <alignment horizontal="center" vertical="center" wrapText="1"/>
    </xf>
    <xf numFmtId="0" fontId="17" fillId="0" borderId="20" xfId="2" applyFont="1" applyBorder="1" applyAlignment="1">
      <alignment horizontal="center" vertical="center" wrapText="1"/>
    </xf>
    <xf numFmtId="0" fontId="17" fillId="0" borderId="21" xfId="2" applyFont="1" applyBorder="1" applyAlignment="1">
      <alignment horizontal="right" vertical="center" wrapText="1"/>
    </xf>
    <xf numFmtId="0" fontId="16" fillId="0" borderId="49" xfId="2" applyFont="1" applyBorder="1" applyAlignment="1">
      <alignment horizontal="right" vertical="center"/>
    </xf>
    <xf numFmtId="173" fontId="30" fillId="0" borderId="22" xfId="2" applyNumberFormat="1" applyFont="1" applyBorder="1" applyAlignment="1" applyProtection="1">
      <alignment horizontal="center" vertical="center"/>
      <protection locked="0"/>
    </xf>
    <xf numFmtId="1" fontId="16" fillId="0" borderId="21" xfId="2" applyNumberFormat="1" applyFont="1" applyBorder="1" applyAlignment="1">
      <alignment horizontal="center" vertical="center"/>
    </xf>
    <xf numFmtId="173" fontId="17" fillId="2" borderId="22" xfId="2" applyNumberFormat="1" applyFont="1" applyFill="1" applyBorder="1" applyAlignment="1">
      <alignment horizontal="center" vertical="center"/>
    </xf>
    <xf numFmtId="3" fontId="17" fillId="2" borderId="22" xfId="2" applyNumberFormat="1" applyFont="1" applyFill="1" applyBorder="1" applyAlignment="1" applyProtection="1">
      <alignment horizontal="center" vertical="center"/>
      <protection locked="0"/>
    </xf>
    <xf numFmtId="0" fontId="17" fillId="0" borderId="119" xfId="2" applyFont="1" applyBorder="1" applyAlignment="1">
      <alignment horizontal="right" vertical="center"/>
    </xf>
    <xf numFmtId="3" fontId="17" fillId="0" borderId="29" xfId="2" applyNumberFormat="1" applyFont="1" applyBorder="1" applyAlignment="1" applyProtection="1">
      <alignment horizontal="center" vertical="center"/>
      <protection locked="0"/>
    </xf>
    <xf numFmtId="0" fontId="17" fillId="0" borderId="120" xfId="2" applyFont="1" applyBorder="1" applyAlignment="1">
      <alignment horizontal="right" vertical="center"/>
    </xf>
    <xf numFmtId="0" fontId="17" fillId="0" borderId="120" xfId="2" applyFont="1" applyBorder="1" applyAlignment="1">
      <alignment horizontal="center" vertical="center"/>
    </xf>
    <xf numFmtId="0" fontId="17" fillId="0" borderId="121" xfId="2" applyFont="1" applyBorder="1" applyAlignment="1">
      <alignment horizontal="center" vertical="center"/>
    </xf>
    <xf numFmtId="0" fontId="53" fillId="0" borderId="20" xfId="2" applyFont="1" applyBorder="1" applyAlignment="1">
      <alignment horizontal="center" vertical="center"/>
    </xf>
    <xf numFmtId="0" fontId="53" fillId="0" borderId="57" xfId="2" applyFont="1" applyBorder="1" applyAlignment="1">
      <alignment horizontal="right" vertical="center"/>
    </xf>
    <xf numFmtId="3" fontId="17" fillId="0" borderId="56" xfId="2" applyNumberFormat="1" applyFont="1" applyBorder="1" applyAlignment="1">
      <alignment horizontal="center" vertical="center"/>
    </xf>
    <xf numFmtId="173" fontId="17" fillId="0" borderId="29" xfId="2" applyNumberFormat="1" applyFont="1" applyBorder="1" applyAlignment="1" applyProtection="1">
      <alignment horizontal="center" vertical="center"/>
      <protection locked="0"/>
    </xf>
    <xf numFmtId="0" fontId="17" fillId="0" borderId="121" xfId="2" applyFont="1" applyBorder="1" applyAlignment="1">
      <alignment horizontal="right" vertical="center"/>
    </xf>
    <xf numFmtId="173" fontId="17" fillId="0" borderId="25" xfId="2" applyNumberFormat="1" applyFont="1" applyBorder="1" applyAlignment="1" applyProtection="1">
      <alignment horizontal="center" vertical="center"/>
      <protection locked="0"/>
    </xf>
    <xf numFmtId="173" fontId="17" fillId="0" borderId="56" xfId="2" applyNumberFormat="1" applyFont="1" applyBorder="1" applyAlignment="1">
      <alignment horizontal="center" vertical="center"/>
    </xf>
    <xf numFmtId="0" fontId="53" fillId="0" borderId="109" xfId="2" applyFont="1" applyBorder="1" applyAlignment="1">
      <alignment horizontal="center" vertical="center"/>
    </xf>
    <xf numFmtId="3" fontId="17" fillId="0" borderId="108" xfId="2" applyNumberFormat="1" applyFont="1" applyBorder="1" applyAlignment="1">
      <alignment horizontal="center" vertical="center"/>
    </xf>
    <xf numFmtId="173" fontId="17" fillId="2" borderId="25" xfId="2" applyNumberFormat="1" applyFont="1" applyFill="1" applyBorder="1" applyAlignment="1" applyProtection="1">
      <alignment horizontal="center" vertical="center"/>
      <protection locked="0"/>
    </xf>
    <xf numFmtId="0" fontId="17" fillId="0" borderId="31" xfId="2" applyFont="1" applyBorder="1" applyAlignment="1">
      <alignment horizontal="center" vertical="center"/>
    </xf>
    <xf numFmtId="0" fontId="17" fillId="0" borderId="107" xfId="2" applyFont="1" applyBorder="1" applyAlignment="1">
      <alignment horizontal="center" vertical="center"/>
    </xf>
    <xf numFmtId="173" fontId="17" fillId="5" borderId="33" xfId="2" applyNumberFormat="1" applyFont="1" applyFill="1" applyBorder="1" applyAlignment="1" applyProtection="1">
      <alignment horizontal="center" vertical="center"/>
      <protection locked="0"/>
    </xf>
    <xf numFmtId="0" fontId="17" fillId="0" borderId="17" xfId="2" applyFont="1" applyBorder="1" applyAlignment="1">
      <alignment horizontal="center" vertical="center"/>
    </xf>
    <xf numFmtId="0" fontId="17" fillId="0" borderId="54" xfId="2" applyFont="1" applyBorder="1" applyAlignment="1">
      <alignment horizontal="center" vertical="center"/>
    </xf>
    <xf numFmtId="173" fontId="17" fillId="0" borderId="19" xfId="2" applyNumberFormat="1" applyFont="1" applyBorder="1" applyAlignment="1" applyProtection="1">
      <alignment horizontal="center" vertical="center"/>
      <protection locked="0"/>
    </xf>
    <xf numFmtId="0" fontId="30" fillId="0" borderId="121" xfId="2" applyFont="1" applyBorder="1" applyAlignment="1">
      <alignment horizontal="center" vertical="center"/>
    </xf>
    <xf numFmtId="173" fontId="17" fillId="2" borderId="22" xfId="2" applyNumberFormat="1" applyFont="1" applyFill="1" applyBorder="1" applyAlignment="1" applyProtection="1">
      <alignment horizontal="center" vertical="center"/>
      <protection locked="0"/>
    </xf>
    <xf numFmtId="0" fontId="17" fillId="0" borderId="54" xfId="2" applyFont="1" applyBorder="1" applyAlignment="1">
      <alignment vertical="center"/>
    </xf>
    <xf numFmtId="0" fontId="17" fillId="0" borderId="57" xfId="2" applyFont="1" applyBorder="1" applyAlignment="1">
      <alignment vertical="center"/>
    </xf>
    <xf numFmtId="173" fontId="30" fillId="0" borderId="21" xfId="2" applyNumberFormat="1" applyFont="1" applyBorder="1" applyAlignment="1">
      <alignment horizontal="center" vertical="center"/>
    </xf>
    <xf numFmtId="176" fontId="17" fillId="0" borderId="22" xfId="2" applyNumberFormat="1" applyFont="1" applyBorder="1" applyAlignment="1" applyProtection="1">
      <alignment horizontal="center" vertical="center"/>
      <protection locked="0"/>
    </xf>
    <xf numFmtId="0" fontId="17" fillId="0" borderId="122" xfId="2" applyFont="1" applyBorder="1" applyAlignment="1">
      <alignment horizontal="left" vertical="center"/>
    </xf>
    <xf numFmtId="0" fontId="53" fillId="0" borderId="17" xfId="2" applyFont="1" applyBorder="1" applyAlignment="1">
      <alignment horizontal="center" vertical="center"/>
    </xf>
    <xf numFmtId="0" fontId="53" fillId="0" borderId="54" xfId="2" applyFont="1" applyBorder="1" applyAlignment="1">
      <alignment horizontal="right" vertical="center"/>
    </xf>
    <xf numFmtId="4" fontId="16" fillId="0" borderId="52" xfId="2" applyNumberFormat="1" applyFont="1" applyBorder="1" applyAlignment="1">
      <alignment horizontal="center" vertical="center"/>
    </xf>
    <xf numFmtId="0" fontId="17" fillId="0" borderId="51" xfId="2" applyFont="1" applyBorder="1" applyAlignment="1">
      <alignment vertical="center"/>
    </xf>
    <xf numFmtId="0" fontId="17" fillId="0" borderId="0" xfId="2" applyFont="1" applyAlignment="1">
      <alignment vertical="center"/>
    </xf>
    <xf numFmtId="0" fontId="17" fillId="0" borderId="121" xfId="2" applyFont="1" applyBorder="1" applyAlignment="1">
      <alignment horizontal="left" vertical="center"/>
    </xf>
    <xf numFmtId="173" fontId="17" fillId="0" borderId="52" xfId="2" applyNumberFormat="1" applyFont="1" applyBorder="1" applyAlignment="1">
      <alignment horizontal="center" vertical="center"/>
    </xf>
    <xf numFmtId="3" fontId="30" fillId="0" borderId="52" xfId="2" applyNumberFormat="1" applyFont="1" applyBorder="1" applyAlignment="1">
      <alignment horizontal="center" vertical="center"/>
    </xf>
    <xf numFmtId="0" fontId="17" fillId="0" borderId="120" xfId="2" applyFont="1" applyBorder="1" applyAlignment="1">
      <alignment horizontal="left" vertical="center"/>
    </xf>
    <xf numFmtId="0" fontId="53" fillId="0" borderId="123" xfId="2" applyFont="1" applyBorder="1" applyAlignment="1">
      <alignment horizontal="right" vertical="center"/>
    </xf>
    <xf numFmtId="0" fontId="53" fillId="0" borderId="18" xfId="2" applyFont="1" applyBorder="1" applyAlignment="1">
      <alignment horizontal="right" vertical="center"/>
    </xf>
    <xf numFmtId="173" fontId="17" fillId="0" borderId="19" xfId="2" applyNumberFormat="1" applyFont="1" applyBorder="1" applyAlignment="1">
      <alignment horizontal="center" vertical="center"/>
    </xf>
    <xf numFmtId="0" fontId="17" fillId="0" borderId="51" xfId="2" applyFont="1" applyBorder="1" applyAlignment="1">
      <alignment horizontal="left" vertical="center"/>
    </xf>
    <xf numFmtId="0" fontId="17" fillId="0" borderId="57" xfId="2" applyFont="1" applyBorder="1" applyAlignment="1">
      <alignment horizontal="left" vertical="center"/>
    </xf>
    <xf numFmtId="0" fontId="17" fillId="0" borderId="75" xfId="2" applyFont="1" applyBorder="1" applyAlignment="1">
      <alignment horizontal="left" vertical="center"/>
    </xf>
    <xf numFmtId="0" fontId="17" fillId="0" borderId="124" xfId="2" applyFont="1" applyBorder="1" applyAlignment="1">
      <alignment horizontal="left" vertical="center"/>
    </xf>
    <xf numFmtId="0" fontId="17" fillId="0" borderId="26" xfId="2" applyFont="1" applyBorder="1" applyAlignment="1">
      <alignment horizontal="left" vertical="center"/>
    </xf>
    <xf numFmtId="173" fontId="17" fillId="0" borderId="18" xfId="2" applyNumberFormat="1" applyFont="1" applyBorder="1" applyAlignment="1">
      <alignment horizontal="center" vertical="center"/>
    </xf>
    <xf numFmtId="173" fontId="17" fillId="0" borderId="21" xfId="2" applyNumberFormat="1" applyFont="1" applyBorder="1" applyAlignment="1">
      <alignment horizontal="center" vertical="center"/>
    </xf>
    <xf numFmtId="0" fontId="30" fillId="0" borderId="37" xfId="2" applyFont="1" applyBorder="1" applyAlignment="1">
      <alignment horizontal="center" vertical="center"/>
    </xf>
    <xf numFmtId="0" fontId="30" fillId="0" borderId="32" xfId="2" applyFont="1" applyBorder="1" applyAlignment="1">
      <alignment horizontal="right" vertical="center"/>
    </xf>
    <xf numFmtId="173" fontId="30" fillId="0" borderId="32" xfId="2" applyNumberFormat="1" applyFont="1" applyBorder="1" applyAlignment="1">
      <alignment horizontal="center" vertical="center"/>
    </xf>
    <xf numFmtId="3" fontId="30" fillId="0" borderId="33" xfId="2" applyNumberFormat="1"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3" fontId="17" fillId="0" borderId="0" xfId="2" applyNumberFormat="1" applyFont="1" applyAlignment="1" applyProtection="1">
      <alignment horizontal="center" vertical="center"/>
      <protection locked="0"/>
    </xf>
    <xf numFmtId="1" fontId="16" fillId="0" borderId="0" xfId="2" applyNumberFormat="1" applyFont="1" applyAlignment="1">
      <alignment horizontal="center" vertical="center"/>
    </xf>
    <xf numFmtId="0" fontId="14" fillId="0" borderId="0" xfId="2" applyFont="1" applyAlignment="1">
      <alignment horizontal="right"/>
    </xf>
    <xf numFmtId="0" fontId="20" fillId="0" borderId="0" xfId="2" applyFont="1"/>
    <xf numFmtId="0" fontId="54" fillId="0" borderId="1" xfId="2" applyFont="1" applyBorder="1" applyAlignment="1" applyProtection="1">
      <alignment horizontal="center" vertical="center"/>
      <protection locked="0"/>
    </xf>
    <xf numFmtId="0" fontId="16" fillId="0" borderId="1" xfId="2" applyFont="1" applyBorder="1" applyAlignment="1" applyProtection="1">
      <alignment horizontal="center" vertical="center"/>
      <protection locked="0"/>
    </xf>
    <xf numFmtId="173" fontId="16" fillId="0" borderId="1" xfId="2" applyNumberFormat="1" applyFont="1" applyBorder="1" applyAlignment="1" applyProtection="1">
      <alignment horizontal="center" vertical="center" wrapText="1"/>
      <protection locked="0"/>
    </xf>
    <xf numFmtId="3" fontId="16" fillId="0" borderId="38" xfId="2" applyNumberFormat="1" applyFont="1" applyBorder="1" applyAlignment="1" applyProtection="1">
      <alignment horizontal="center" vertical="center"/>
      <protection locked="0"/>
    </xf>
    <xf numFmtId="3" fontId="16" fillId="0" borderId="39" xfId="2" applyNumberFormat="1" applyFont="1" applyBorder="1" applyAlignment="1" applyProtection="1">
      <alignment horizontal="center" vertical="center"/>
      <protection locked="0"/>
    </xf>
    <xf numFmtId="3" fontId="16" fillId="0" borderId="1" xfId="2" applyNumberFormat="1" applyFont="1" applyBorder="1" applyAlignment="1" applyProtection="1">
      <alignment horizontal="center" vertical="center"/>
      <protection locked="0"/>
    </xf>
    <xf numFmtId="3" fontId="16" fillId="0" borderId="38" xfId="2" applyNumberFormat="1" applyFont="1" applyBorder="1" applyAlignment="1" applyProtection="1">
      <alignment horizontal="center" vertical="center" wrapText="1"/>
      <protection locked="0"/>
    </xf>
    <xf numFmtId="4" fontId="16" fillId="2" borderId="1" xfId="2" applyNumberFormat="1" applyFont="1" applyFill="1" applyBorder="1" applyAlignment="1" applyProtection="1">
      <alignment horizontal="center" vertical="center"/>
      <protection locked="0"/>
    </xf>
    <xf numFmtId="0" fontId="16" fillId="0" borderId="10" xfId="2" applyFont="1" applyBorder="1" applyAlignment="1" applyProtection="1">
      <alignment horizontal="center" vertical="center"/>
      <protection locked="0"/>
    </xf>
    <xf numFmtId="4" fontId="16" fillId="2" borderId="10" xfId="2" applyNumberFormat="1" applyFont="1" applyFill="1" applyBorder="1" applyAlignment="1" applyProtection="1">
      <alignment horizontal="center" vertical="center"/>
      <protection locked="0"/>
    </xf>
    <xf numFmtId="3" fontId="16" fillId="0" borderId="10" xfId="2" applyNumberFormat="1" applyFont="1" applyBorder="1" applyAlignment="1" applyProtection="1">
      <alignment horizontal="center" vertical="center"/>
      <protection locked="0"/>
    </xf>
    <xf numFmtId="0" fontId="16" fillId="0" borderId="125" xfId="2" applyFont="1" applyBorder="1" applyAlignment="1" applyProtection="1">
      <alignment horizontal="center" vertical="center"/>
      <protection locked="0"/>
    </xf>
    <xf numFmtId="4" fontId="16" fillId="2" borderId="125" xfId="2" applyNumberFormat="1" applyFont="1" applyFill="1" applyBorder="1" applyAlignment="1" applyProtection="1">
      <alignment horizontal="center" vertical="center"/>
      <protection locked="0"/>
    </xf>
    <xf numFmtId="3" fontId="16" fillId="0" borderId="125" xfId="2" applyNumberFormat="1" applyFont="1" applyBorder="1" applyAlignment="1" applyProtection="1">
      <alignment horizontal="center" vertical="center"/>
      <protection locked="0"/>
    </xf>
    <xf numFmtId="0" fontId="53" fillId="0" borderId="4" xfId="2" applyFont="1" applyBorder="1" applyAlignment="1" applyProtection="1">
      <alignment horizontal="center" vertical="center"/>
      <protection locked="0"/>
    </xf>
    <xf numFmtId="0" fontId="16" fillId="0" borderId="4" xfId="2" applyFont="1" applyBorder="1" applyAlignment="1" applyProtection="1">
      <alignment horizontal="center" vertical="center"/>
      <protection locked="0"/>
    </xf>
    <xf numFmtId="4" fontId="16" fillId="2" borderId="4" xfId="2" applyNumberFormat="1" applyFont="1" applyFill="1" applyBorder="1" applyAlignment="1" applyProtection="1">
      <alignment horizontal="center" vertical="center"/>
      <protection locked="0"/>
    </xf>
    <xf numFmtId="3" fontId="16" fillId="0" borderId="4" xfId="2" applyNumberFormat="1" applyFont="1" applyBorder="1" applyAlignment="1" applyProtection="1">
      <alignment horizontal="center" vertical="center"/>
      <protection locked="0"/>
    </xf>
    <xf numFmtId="0" fontId="17" fillId="0" borderId="2" xfId="2" applyFont="1" applyBorder="1" applyAlignment="1" applyProtection="1">
      <alignment horizontal="center" vertical="center"/>
      <protection locked="0"/>
    </xf>
    <xf numFmtId="0" fontId="17" fillId="0" borderId="2" xfId="2" applyFont="1" applyBorder="1" applyAlignment="1" applyProtection="1">
      <alignment horizontal="right" vertical="center"/>
      <protection locked="0"/>
    </xf>
    <xf numFmtId="4" fontId="17" fillId="0" borderId="2" xfId="2" applyNumberFormat="1" applyFont="1" applyBorder="1" applyAlignment="1" applyProtection="1">
      <alignment horizontal="center" vertical="center"/>
      <protection locked="0"/>
    </xf>
    <xf numFmtId="3" fontId="16" fillId="0" borderId="2" xfId="2" applyNumberFormat="1" applyFont="1" applyBorder="1" applyAlignment="1" applyProtection="1">
      <alignment horizontal="center" vertical="center"/>
      <protection locked="0"/>
    </xf>
    <xf numFmtId="0" fontId="17" fillId="0" borderId="3" xfId="2" applyFont="1" applyBorder="1" applyAlignment="1" applyProtection="1">
      <alignment horizontal="center" vertical="center"/>
      <protection locked="0"/>
    </xf>
    <xf numFmtId="0" fontId="17" fillId="0" borderId="3" xfId="2" applyFont="1" applyBorder="1" applyAlignment="1" applyProtection="1">
      <alignment horizontal="right" vertical="center"/>
      <protection locked="0"/>
    </xf>
    <xf numFmtId="4" fontId="17" fillId="0" borderId="3" xfId="2" applyNumberFormat="1" applyFont="1" applyBorder="1" applyAlignment="1" applyProtection="1">
      <alignment horizontal="center" vertical="center"/>
      <protection locked="0"/>
    </xf>
    <xf numFmtId="3" fontId="16" fillId="0" borderId="3" xfId="2" applyNumberFormat="1" applyFont="1" applyBorder="1" applyAlignment="1" applyProtection="1">
      <alignment horizontal="center" vertical="center"/>
      <protection locked="0"/>
    </xf>
    <xf numFmtId="0" fontId="53" fillId="0" borderId="4" xfId="2" applyFont="1" applyBorder="1" applyAlignment="1" applyProtection="1">
      <alignment horizontal="center" vertical="center" wrapText="1"/>
      <protection locked="0"/>
    </xf>
    <xf numFmtId="0" fontId="16" fillId="0" borderId="4" xfId="2" applyFont="1" applyBorder="1" applyAlignment="1" applyProtection="1">
      <alignment horizontal="center" vertical="center" wrapText="1"/>
      <protection locked="0"/>
    </xf>
    <xf numFmtId="4" fontId="16" fillId="2" borderId="4" xfId="2" applyNumberFormat="1" applyFont="1" applyFill="1" applyBorder="1" applyAlignment="1" applyProtection="1">
      <alignment horizontal="center" vertical="center" wrapText="1"/>
      <protection locked="0"/>
    </xf>
    <xf numFmtId="3" fontId="16" fillId="0" borderId="4" xfId="2" applyNumberFormat="1" applyFont="1" applyBorder="1" applyAlignment="1" applyProtection="1">
      <alignment horizontal="center" vertical="center" wrapText="1"/>
      <protection locked="0"/>
    </xf>
    <xf numFmtId="0" fontId="53" fillId="0" borderId="1" xfId="2" applyFont="1" applyBorder="1" applyAlignment="1" applyProtection="1">
      <alignment horizontal="center" vertical="center"/>
      <protection locked="0"/>
    </xf>
    <xf numFmtId="0" fontId="17" fillId="0" borderId="1" xfId="2" applyFont="1" applyBorder="1" applyAlignment="1" applyProtection="1">
      <alignment horizontal="center" vertical="center"/>
      <protection locked="0"/>
    </xf>
    <xf numFmtId="4" fontId="16" fillId="0" borderId="1" xfId="2" applyNumberFormat="1" applyFont="1" applyBorder="1" applyAlignment="1" applyProtection="1">
      <alignment horizontal="center" vertical="center"/>
      <protection locked="0"/>
    </xf>
    <xf numFmtId="0" fontId="53" fillId="0" borderId="1" xfId="2" applyFont="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4" fontId="16" fillId="0" borderId="125" xfId="2" applyNumberFormat="1" applyFont="1" applyBorder="1" applyAlignment="1" applyProtection="1">
      <alignment horizontal="center" vertical="center"/>
      <protection locked="0"/>
    </xf>
    <xf numFmtId="0" fontId="16" fillId="0" borderId="41" xfId="2" applyFont="1" applyBorder="1" applyAlignment="1" applyProtection="1">
      <alignment horizontal="center" vertical="center"/>
      <protection locked="0"/>
    </xf>
    <xf numFmtId="3" fontId="16" fillId="0" borderId="41" xfId="2" applyNumberFormat="1" applyFont="1" applyBorder="1" applyAlignment="1" applyProtection="1">
      <alignment horizontal="center" vertical="center"/>
      <protection locked="0"/>
    </xf>
    <xf numFmtId="3" fontId="16" fillId="0" borderId="39" xfId="2" applyNumberFormat="1" applyFont="1" applyBorder="1" applyAlignment="1" applyProtection="1">
      <alignment horizontal="center" vertical="center"/>
      <protection locked="0"/>
    </xf>
    <xf numFmtId="0" fontId="16" fillId="0" borderId="5" xfId="2" applyFont="1" applyBorder="1" applyAlignment="1" applyProtection="1">
      <alignment horizontal="center" vertical="center"/>
      <protection locked="0"/>
    </xf>
    <xf numFmtId="2" fontId="16" fillId="2" borderId="53" xfId="2" applyNumberFormat="1" applyFont="1" applyFill="1" applyBorder="1" applyAlignment="1" applyProtection="1">
      <alignment horizontal="center" vertical="center"/>
      <protection locked="0"/>
    </xf>
    <xf numFmtId="2" fontId="16" fillId="2" borderId="52" xfId="2" applyNumberFormat="1" applyFont="1" applyFill="1" applyBorder="1" applyAlignment="1" applyProtection="1">
      <alignment horizontal="center" vertical="center"/>
      <protection locked="0"/>
    </xf>
    <xf numFmtId="3" fontId="16" fillId="0" borderId="5" xfId="2" applyNumberFormat="1" applyFont="1" applyBorder="1" applyAlignment="1" applyProtection="1">
      <alignment horizontal="center" vertical="center"/>
      <protection locked="0"/>
    </xf>
    <xf numFmtId="0" fontId="53" fillId="0" borderId="6" xfId="2" applyFont="1" applyBorder="1" applyAlignment="1" applyProtection="1">
      <alignment horizontal="center" vertical="center" wrapText="1"/>
      <protection locked="0"/>
    </xf>
    <xf numFmtId="0" fontId="53" fillId="0" borderId="6" xfId="2" applyFont="1" applyBorder="1" applyAlignment="1" applyProtection="1">
      <alignment horizontal="right" vertical="center" wrapText="1"/>
      <protection locked="0"/>
    </xf>
    <xf numFmtId="2" fontId="16" fillId="2" borderId="31" xfId="2" applyNumberFormat="1" applyFont="1" applyFill="1" applyBorder="1" applyAlignment="1" applyProtection="1">
      <alignment horizontal="center" vertical="center" wrapText="1"/>
      <protection locked="0"/>
    </xf>
    <xf numFmtId="2" fontId="16" fillId="2" borderId="83" xfId="2" applyNumberFormat="1" applyFont="1" applyFill="1" applyBorder="1" applyAlignment="1" applyProtection="1">
      <alignment horizontal="center" vertical="center" wrapText="1"/>
      <protection locked="0"/>
    </xf>
    <xf numFmtId="3" fontId="53" fillId="0" borderId="6" xfId="2" applyNumberFormat="1" applyFont="1" applyBorder="1" applyAlignment="1" applyProtection="1">
      <alignment horizontal="center" vertical="center" wrapText="1"/>
      <protection locked="0"/>
    </xf>
    <xf numFmtId="2" fontId="16" fillId="2" borderId="53" xfId="2" applyNumberFormat="1" applyFont="1" applyFill="1" applyBorder="1" applyAlignment="1" applyProtection="1">
      <alignment horizontal="center" vertical="center" wrapText="1"/>
      <protection locked="0"/>
    </xf>
    <xf numFmtId="2" fontId="16" fillId="2" borderId="52" xfId="2" applyNumberFormat="1" applyFont="1" applyFill="1" applyBorder="1" applyAlignment="1" applyProtection="1">
      <alignment horizontal="center" vertical="center" wrapText="1"/>
      <protection locked="0"/>
    </xf>
    <xf numFmtId="3" fontId="53" fillId="0" borderId="4" xfId="2" applyNumberFormat="1" applyFont="1" applyBorder="1" applyAlignment="1" applyProtection="1">
      <alignment horizontal="center" vertical="center" wrapText="1"/>
      <protection locked="0"/>
    </xf>
    <xf numFmtId="0" fontId="53" fillId="0" borderId="6" xfId="2" applyFont="1" applyBorder="1" applyAlignment="1" applyProtection="1">
      <alignment horizontal="center" vertical="center"/>
      <protection locked="0"/>
    </xf>
    <xf numFmtId="2" fontId="53" fillId="2" borderId="31" xfId="2" applyNumberFormat="1" applyFont="1" applyFill="1" applyBorder="1" applyAlignment="1" applyProtection="1">
      <alignment horizontal="center" vertical="center"/>
      <protection locked="0"/>
    </xf>
    <xf numFmtId="2" fontId="53" fillId="2" borderId="83" xfId="2" applyNumberFormat="1" applyFont="1" applyFill="1" applyBorder="1" applyAlignment="1" applyProtection="1">
      <alignment horizontal="center" vertical="center"/>
      <protection locked="0"/>
    </xf>
    <xf numFmtId="0" fontId="16" fillId="0" borderId="4" xfId="2" applyFont="1" applyBorder="1" applyAlignment="1" applyProtection="1">
      <alignment horizontal="right" vertical="center" wrapText="1"/>
      <protection locked="0"/>
    </xf>
    <xf numFmtId="2" fontId="53" fillId="2" borderId="53" xfId="2" applyNumberFormat="1" applyFont="1" applyFill="1" applyBorder="1" applyAlignment="1" applyProtection="1">
      <alignment horizontal="center" vertical="center"/>
      <protection locked="0"/>
    </xf>
    <xf numFmtId="2" fontId="53" fillId="2" borderId="52" xfId="2" applyNumberFormat="1" applyFont="1" applyFill="1" applyBorder="1" applyAlignment="1" applyProtection="1">
      <alignment horizontal="center" vertical="center"/>
      <protection locked="0"/>
    </xf>
    <xf numFmtId="0" fontId="16" fillId="0" borderId="125" xfId="2" applyFont="1" applyBorder="1" applyAlignment="1" applyProtection="1">
      <alignment horizontal="center" vertical="center" wrapText="1"/>
      <protection locked="0"/>
    </xf>
    <xf numFmtId="3" fontId="53" fillId="0" borderId="125" xfId="2" applyNumberFormat="1" applyFont="1" applyBorder="1" applyAlignment="1" applyProtection="1">
      <alignment horizontal="center" vertical="center" wrapText="1"/>
      <protection locked="0"/>
    </xf>
    <xf numFmtId="0" fontId="16" fillId="0" borderId="106" xfId="2" applyFont="1" applyBorder="1" applyAlignment="1" applyProtection="1">
      <alignment horizontal="center" vertical="center"/>
      <protection locked="0"/>
    </xf>
    <xf numFmtId="0" fontId="16" fillId="0" borderId="106" xfId="2" applyFont="1" applyBorder="1" applyAlignment="1" applyProtection="1">
      <alignment horizontal="right" vertical="center" wrapText="1"/>
      <protection locked="0"/>
    </xf>
    <xf numFmtId="0" fontId="16" fillId="0" borderId="106" xfId="2" applyFont="1" applyBorder="1" applyAlignment="1" applyProtection="1">
      <alignment horizontal="center" vertical="center" wrapText="1"/>
      <protection locked="0"/>
    </xf>
    <xf numFmtId="2" fontId="53" fillId="2" borderId="38" xfId="2" applyNumberFormat="1" applyFont="1" applyFill="1" applyBorder="1" applyAlignment="1" applyProtection="1">
      <alignment horizontal="center" vertical="center"/>
      <protection locked="0"/>
    </xf>
    <xf numFmtId="2" fontId="53" fillId="2" borderId="39" xfId="2" applyNumberFormat="1" applyFont="1" applyFill="1" applyBorder="1" applyAlignment="1" applyProtection="1">
      <alignment horizontal="center" vertical="center"/>
      <protection locked="0"/>
    </xf>
    <xf numFmtId="3" fontId="53" fillId="0" borderId="106" xfId="2" applyNumberFormat="1" applyFont="1" applyBorder="1" applyAlignment="1" applyProtection="1">
      <alignment horizontal="center" vertical="center" wrapText="1"/>
      <protection locked="0"/>
    </xf>
    <xf numFmtId="0" fontId="16" fillId="0" borderId="1" xfId="2" applyFont="1" applyBorder="1" applyAlignment="1" applyProtection="1">
      <alignment horizontal="right" vertical="center" wrapText="1"/>
      <protection locked="0"/>
    </xf>
    <xf numFmtId="173" fontId="16" fillId="2" borderId="38" xfId="2" applyNumberFormat="1" applyFont="1" applyFill="1" applyBorder="1" applyAlignment="1" applyProtection="1">
      <alignment horizontal="center" vertical="center"/>
      <protection locked="0"/>
    </xf>
    <xf numFmtId="173" fontId="16" fillId="2" borderId="39" xfId="2" applyNumberFormat="1" applyFont="1" applyFill="1" applyBorder="1" applyAlignment="1" applyProtection="1">
      <alignment horizontal="center" vertical="center"/>
      <protection locked="0"/>
    </xf>
    <xf numFmtId="0" fontId="13" fillId="0" borderId="0" xfId="2" applyAlignment="1">
      <alignment wrapText="1"/>
    </xf>
    <xf numFmtId="0" fontId="16" fillId="0" borderId="126" xfId="2" applyFont="1" applyBorder="1" applyAlignment="1">
      <alignment horizontal="center" vertical="center"/>
    </xf>
    <xf numFmtId="173" fontId="16" fillId="0" borderId="1" xfId="2" applyNumberFormat="1" applyFont="1" applyBorder="1" applyAlignment="1">
      <alignment horizontal="center" vertical="center" wrapText="1"/>
    </xf>
    <xf numFmtId="3" fontId="16" fillId="0" borderId="114" xfId="2" applyNumberFormat="1" applyFont="1" applyBorder="1" applyAlignment="1" applyProtection="1">
      <alignment horizontal="center" vertical="center" wrapText="1"/>
      <protection locked="0"/>
    </xf>
    <xf numFmtId="0" fontId="16" fillId="0" borderId="4" xfId="2" applyFont="1" applyBorder="1" applyAlignment="1">
      <alignment horizontal="center" vertical="center"/>
    </xf>
    <xf numFmtId="0" fontId="16" fillId="0" borderId="126" xfId="2" applyFont="1" applyBorder="1" applyAlignment="1">
      <alignment horizontal="center" vertical="center" wrapText="1"/>
    </xf>
    <xf numFmtId="0" fontId="16" fillId="0" borderId="53" xfId="2" applyFont="1" applyBorder="1" applyAlignment="1">
      <alignment horizontal="center" vertical="center"/>
    </xf>
    <xf numFmtId="4" fontId="16" fillId="2" borderId="4" xfId="2" applyNumberFormat="1" applyFont="1" applyFill="1" applyBorder="1" applyAlignment="1">
      <alignment horizontal="center" vertical="center"/>
    </xf>
    <xf numFmtId="0" fontId="53" fillId="0" borderId="2" xfId="2" applyFont="1" applyBorder="1" applyAlignment="1">
      <alignment horizontal="center" vertical="center"/>
    </xf>
    <xf numFmtId="0" fontId="53" fillId="0" borderId="56" xfId="2" applyFont="1" applyBorder="1" applyAlignment="1">
      <alignment horizontal="right" vertical="center"/>
    </xf>
    <xf numFmtId="0" fontId="53" fillId="0" borderId="30" xfId="2" applyFont="1" applyBorder="1" applyAlignment="1">
      <alignment horizontal="center" vertical="center"/>
    </xf>
    <xf numFmtId="168" fontId="16" fillId="2" borderId="5" xfId="2" applyNumberFormat="1" applyFont="1" applyFill="1" applyBorder="1" applyAlignment="1">
      <alignment horizontal="center" vertical="center"/>
    </xf>
    <xf numFmtId="4" fontId="16" fillId="0" borderId="56" xfId="2" applyNumberFormat="1" applyFont="1" applyBorder="1" applyAlignment="1">
      <alignment horizontal="center" vertical="center"/>
    </xf>
    <xf numFmtId="0" fontId="30" fillId="0" borderId="2" xfId="2" applyFont="1" applyBorder="1" applyAlignment="1">
      <alignment horizontal="center" vertical="center"/>
    </xf>
    <xf numFmtId="0" fontId="30" fillId="0" borderId="56" xfId="2" applyFont="1" applyBorder="1" applyAlignment="1">
      <alignment horizontal="right" vertical="center"/>
    </xf>
    <xf numFmtId="0" fontId="30" fillId="0" borderId="30" xfId="2" applyFont="1" applyBorder="1" applyAlignment="1">
      <alignment horizontal="center" vertical="center"/>
    </xf>
    <xf numFmtId="168" fontId="17" fillId="0" borderId="2" xfId="2" applyNumberFormat="1" applyFont="1" applyBorder="1" applyAlignment="1">
      <alignment horizontal="center" vertical="center"/>
    </xf>
    <xf numFmtId="0" fontId="30" fillId="0" borderId="83" xfId="2" applyFont="1" applyBorder="1" applyAlignment="1">
      <alignment horizontal="right" vertical="center"/>
    </xf>
    <xf numFmtId="168" fontId="17" fillId="0" borderId="6" xfId="2" applyNumberFormat="1" applyFont="1" applyBorder="1" applyAlignment="1">
      <alignment horizontal="center" vertical="center"/>
    </xf>
    <xf numFmtId="4" fontId="16" fillId="0" borderId="83" xfId="2" applyNumberFormat="1" applyFont="1" applyBorder="1" applyAlignment="1">
      <alignment horizontal="center" vertical="center"/>
    </xf>
    <xf numFmtId="0" fontId="53" fillId="0" borderId="56" xfId="2" applyFont="1" applyBorder="1" applyAlignment="1">
      <alignment horizontal="right" vertical="center" wrapText="1"/>
    </xf>
    <xf numFmtId="0" fontId="53" fillId="0" borderId="4" xfId="2" applyFont="1" applyBorder="1" applyAlignment="1">
      <alignment horizontal="center" vertical="center"/>
    </xf>
    <xf numFmtId="4" fontId="16" fillId="2" borderId="52" xfId="2" applyNumberFormat="1" applyFont="1" applyFill="1" applyBorder="1" applyAlignment="1">
      <alignment horizontal="center" vertical="center"/>
    </xf>
    <xf numFmtId="4" fontId="17" fillId="0" borderId="5" xfId="2" applyNumberFormat="1" applyFont="1" applyBorder="1" applyAlignment="1">
      <alignment horizontal="center" vertical="center"/>
    </xf>
    <xf numFmtId="4" fontId="17" fillId="0" borderId="56" xfId="2" applyNumberFormat="1" applyFont="1" applyBorder="1" applyAlignment="1">
      <alignment horizontal="center" vertical="center"/>
    </xf>
    <xf numFmtId="0" fontId="30" fillId="0" borderId="6" xfId="2" applyFont="1" applyBorder="1" applyAlignment="1">
      <alignment horizontal="center" vertical="center"/>
    </xf>
    <xf numFmtId="4" fontId="17" fillId="0" borderId="83" xfId="2" applyNumberFormat="1" applyFont="1" applyBorder="1" applyAlignment="1">
      <alignment horizontal="center" vertical="center"/>
    </xf>
    <xf numFmtId="0" fontId="16" fillId="0" borderId="125" xfId="2" applyFont="1" applyBorder="1" applyAlignment="1">
      <alignment horizontal="center" vertical="center"/>
    </xf>
    <xf numFmtId="168" fontId="16" fillId="2" borderId="114" xfId="2" applyNumberFormat="1" applyFont="1" applyFill="1" applyBorder="1" applyAlignment="1">
      <alignment horizontal="center" vertical="center"/>
    </xf>
    <xf numFmtId="4" fontId="16" fillId="0" borderId="1" xfId="2" applyNumberFormat="1" applyFont="1" applyBorder="1" applyAlignment="1">
      <alignment horizontal="center" vertical="center"/>
    </xf>
    <xf numFmtId="0" fontId="16" fillId="0" borderId="54" xfId="2" applyFont="1" applyBorder="1" applyAlignment="1" applyProtection="1">
      <alignment horizontal="center" vertical="center"/>
      <protection locked="0"/>
    </xf>
    <xf numFmtId="168" fontId="16" fillId="2" borderId="52" xfId="2" applyNumberFormat="1" applyFont="1" applyFill="1" applyBorder="1" applyAlignment="1">
      <alignment horizontal="center" vertical="center"/>
    </xf>
    <xf numFmtId="0" fontId="53" fillId="0" borderId="57" xfId="2" applyFont="1" applyBorder="1" applyAlignment="1" applyProtection="1">
      <alignment horizontal="right" vertical="center"/>
      <protection locked="0"/>
    </xf>
    <xf numFmtId="4" fontId="53" fillId="2" borderId="56" xfId="2" applyNumberFormat="1" applyFont="1" applyFill="1" applyBorder="1" applyAlignment="1" applyProtection="1">
      <alignment horizontal="center" vertical="center"/>
      <protection locked="0"/>
    </xf>
    <xf numFmtId="0" fontId="53" fillId="0" borderId="3" xfId="2" applyFont="1" applyBorder="1" applyAlignment="1">
      <alignment horizontal="center" vertical="center"/>
    </xf>
    <xf numFmtId="0" fontId="53" fillId="0" borderId="75" xfId="2" applyFont="1" applyBorder="1" applyAlignment="1" applyProtection="1">
      <alignment horizontal="right" vertical="center"/>
      <protection locked="0"/>
    </xf>
    <xf numFmtId="4" fontId="17" fillId="0" borderId="10" xfId="2" applyNumberFormat="1" applyFont="1" applyBorder="1" applyAlignment="1">
      <alignment horizontal="center" vertical="center"/>
    </xf>
    <xf numFmtId="0" fontId="16" fillId="0" borderId="54" xfId="2" applyFont="1" applyBorder="1" applyAlignment="1" applyProtection="1">
      <alignment horizontal="center" vertical="center" wrapText="1"/>
      <protection locked="0"/>
    </xf>
    <xf numFmtId="168" fontId="16" fillId="2" borderId="52" xfId="2" applyNumberFormat="1" applyFont="1" applyFill="1" applyBorder="1" applyAlignment="1" applyProtection="1">
      <alignment horizontal="center" vertical="center"/>
      <protection locked="0"/>
    </xf>
    <xf numFmtId="4" fontId="17" fillId="0" borderId="4" xfId="2" applyNumberFormat="1" applyFont="1" applyBorder="1" applyAlignment="1">
      <alignment horizontal="center" vertical="center"/>
    </xf>
    <xf numFmtId="168" fontId="53" fillId="2" borderId="56" xfId="2" applyNumberFormat="1" applyFont="1" applyFill="1" applyBorder="1" applyAlignment="1" applyProtection="1">
      <alignment horizontal="center" vertical="center"/>
      <protection locked="0"/>
    </xf>
    <xf numFmtId="4" fontId="17" fillId="0" borderId="56" xfId="2" applyNumberFormat="1" applyFont="1" applyBorder="1" applyAlignment="1" applyProtection="1">
      <alignment horizontal="center" vertical="center"/>
      <protection locked="0"/>
    </xf>
    <xf numFmtId="0" fontId="53" fillId="0" borderId="75" xfId="2" applyFont="1" applyBorder="1" applyAlignment="1">
      <alignment horizontal="right" vertical="center"/>
    </xf>
    <xf numFmtId="4" fontId="16" fillId="2" borderId="39" xfId="2" applyNumberFormat="1" applyFont="1" applyFill="1" applyBorder="1" applyAlignment="1">
      <alignment horizontal="center" vertical="center"/>
    </xf>
    <xf numFmtId="4" fontId="17" fillId="0" borderId="1" xfId="2" applyNumberFormat="1" applyFont="1" applyBorder="1" applyAlignment="1">
      <alignment horizontal="center" vertical="center"/>
    </xf>
    <xf numFmtId="4" fontId="16" fillId="0" borderId="114" xfId="2" applyNumberFormat="1" applyFont="1" applyBorder="1" applyAlignment="1" applyProtection="1">
      <alignment horizontal="center" vertical="center"/>
      <protection locked="0"/>
    </xf>
    <xf numFmtId="0" fontId="16" fillId="0" borderId="41" xfId="2" applyFont="1" applyBorder="1" applyAlignment="1">
      <alignment horizontal="center" vertical="center" wrapText="1"/>
    </xf>
    <xf numFmtId="4" fontId="16" fillId="0" borderId="39" xfId="2" applyNumberFormat="1" applyFont="1" applyBorder="1" applyAlignment="1" applyProtection="1">
      <alignment horizontal="center" vertical="center"/>
      <protection locked="0"/>
    </xf>
    <xf numFmtId="0" fontId="16" fillId="0" borderId="106" xfId="2" applyFont="1" applyBorder="1" applyAlignment="1">
      <alignment horizontal="center" vertical="center"/>
    </xf>
    <xf numFmtId="0" fontId="16" fillId="0" borderId="127" xfId="2" applyFont="1" applyBorder="1" applyAlignment="1">
      <alignment horizontal="center" vertical="center"/>
    </xf>
    <xf numFmtId="168" fontId="16" fillId="0" borderId="128" xfId="2" applyNumberFormat="1" applyFont="1" applyBorder="1" applyAlignment="1" applyProtection="1">
      <alignment horizontal="center" vertical="center"/>
      <protection locked="0"/>
    </xf>
    <xf numFmtId="4" fontId="55" fillId="0" borderId="1" xfId="2" applyNumberFormat="1" applyFont="1" applyBorder="1" applyAlignment="1" applyProtection="1">
      <alignment horizontal="center" vertical="center"/>
      <protection locked="0"/>
    </xf>
    <xf numFmtId="4" fontId="55" fillId="0" borderId="128" xfId="2" applyNumberFormat="1" applyFont="1" applyBorder="1" applyAlignment="1" applyProtection="1">
      <alignment horizontal="center" vertical="center"/>
      <protection locked="0"/>
    </xf>
    <xf numFmtId="168" fontId="16" fillId="2" borderId="128" xfId="2" applyNumberFormat="1" applyFont="1" applyFill="1" applyBorder="1" applyAlignment="1" applyProtection="1">
      <alignment horizontal="center" vertical="center"/>
      <protection locked="0"/>
    </xf>
    <xf numFmtId="4" fontId="16" fillId="0" borderId="41" xfId="2" applyNumberFormat="1" applyFont="1" applyBorder="1" applyAlignment="1" applyProtection="1">
      <alignment horizontal="center" vertical="center"/>
      <protection locked="0"/>
    </xf>
    <xf numFmtId="4" fontId="55" fillId="0" borderId="39" xfId="2" applyNumberFormat="1" applyFont="1" applyBorder="1" applyAlignment="1" applyProtection="1">
      <alignment horizontal="center" vertical="center"/>
      <protection locked="0"/>
    </xf>
    <xf numFmtId="0" fontId="56" fillId="0" borderId="0" xfId="2" applyFont="1"/>
    <xf numFmtId="0" fontId="22" fillId="0" borderId="4" xfId="2" applyFont="1" applyBorder="1" applyAlignment="1">
      <alignment horizontal="center" vertical="center"/>
    </xf>
    <xf numFmtId="0" fontId="22" fillId="0" borderId="54" xfId="2" applyFont="1" applyBorder="1" applyAlignment="1" applyProtection="1">
      <alignment horizontal="center" vertical="center"/>
      <protection locked="0"/>
    </xf>
    <xf numFmtId="171" fontId="22" fillId="2" borderId="52" xfId="2" applyNumberFormat="1" applyFont="1" applyFill="1" applyBorder="1" applyAlignment="1">
      <alignment horizontal="center" vertical="center"/>
    </xf>
    <xf numFmtId="4" fontId="22" fillId="0" borderId="52" xfId="2" applyNumberFormat="1" applyFont="1" applyBorder="1" applyAlignment="1">
      <alignment horizontal="center" vertical="center"/>
    </xf>
    <xf numFmtId="1" fontId="53" fillId="0" borderId="2" xfId="2" applyNumberFormat="1" applyFont="1" applyBorder="1" applyAlignment="1">
      <alignment horizontal="center" vertical="center"/>
    </xf>
    <xf numFmtId="4" fontId="53" fillId="5" borderId="56" xfId="2" applyNumberFormat="1" applyFont="1" applyFill="1" applyBorder="1" applyAlignment="1" applyProtection="1">
      <alignment horizontal="center" vertical="center"/>
      <protection locked="0"/>
    </xf>
    <xf numFmtId="4" fontId="53" fillId="0" borderId="56" xfId="2" applyNumberFormat="1" applyFont="1" applyBorder="1" applyAlignment="1" applyProtection="1">
      <alignment horizontal="center" vertical="center"/>
      <protection locked="0"/>
    </xf>
    <xf numFmtId="1" fontId="53" fillId="0" borderId="3" xfId="2" applyNumberFormat="1" applyFont="1" applyBorder="1" applyAlignment="1">
      <alignment horizontal="center" vertical="center"/>
    </xf>
    <xf numFmtId="4" fontId="53" fillId="5" borderId="74" xfId="2" applyNumberFormat="1" applyFont="1" applyFill="1" applyBorder="1" applyAlignment="1" applyProtection="1">
      <alignment horizontal="center" vertical="center"/>
      <protection locked="0"/>
    </xf>
    <xf numFmtId="4" fontId="53" fillId="0" borderId="74" xfId="2" applyNumberFormat="1" applyFont="1" applyBorder="1" applyAlignment="1" applyProtection="1">
      <alignment horizontal="center" vertical="center"/>
      <protection locked="0"/>
    </xf>
    <xf numFmtId="0" fontId="39" fillId="0" borderId="2" xfId="2" applyFont="1" applyBorder="1" applyAlignment="1">
      <alignment horizontal="center" vertical="center"/>
    </xf>
    <xf numFmtId="0" fontId="39" fillId="0" borderId="57" xfId="2" applyFont="1" applyBorder="1" applyAlignment="1" applyProtection="1">
      <alignment horizontal="right" vertical="center"/>
      <protection locked="0"/>
    </xf>
    <xf numFmtId="4" fontId="39" fillId="2" borderId="56" xfId="2" applyNumberFormat="1" applyFont="1" applyFill="1" applyBorder="1" applyAlignment="1" applyProtection="1">
      <alignment horizontal="center" vertical="center"/>
      <protection locked="0"/>
    </xf>
    <xf numFmtId="4" fontId="39" fillId="0" borderId="56" xfId="2" applyNumberFormat="1" applyFont="1" applyBorder="1" applyAlignment="1" applyProtection="1">
      <alignment horizontal="center" vertical="center"/>
      <protection locked="0"/>
    </xf>
    <xf numFmtId="0" fontId="53" fillId="0" borderId="6" xfId="2" applyFont="1" applyBorder="1" applyAlignment="1">
      <alignment horizontal="center" vertical="center"/>
    </xf>
    <xf numFmtId="0" fontId="53" fillId="0" borderId="84" xfId="2" applyFont="1" applyBorder="1" applyAlignment="1" applyProtection="1">
      <alignment horizontal="center" vertical="center"/>
      <protection locked="0"/>
    </xf>
    <xf numFmtId="1" fontId="53" fillId="0" borderId="6" xfId="2" applyNumberFormat="1" applyFont="1" applyBorder="1" applyAlignment="1">
      <alignment horizontal="center" vertical="center"/>
    </xf>
    <xf numFmtId="4" fontId="53" fillId="5" borderId="83" xfId="2" applyNumberFormat="1" applyFont="1" applyFill="1" applyBorder="1" applyAlignment="1" applyProtection="1">
      <alignment horizontal="center" vertical="center"/>
      <protection locked="0"/>
    </xf>
    <xf numFmtId="4" fontId="53" fillId="0" borderId="83" xfId="2" applyNumberFormat="1" applyFont="1" applyBorder="1" applyAlignment="1" applyProtection="1">
      <alignment horizontal="center" vertical="center"/>
      <protection locked="0"/>
    </xf>
    <xf numFmtId="0" fontId="26" fillId="0" borderId="0" xfId="0" applyFont="1" applyAlignment="1">
      <alignment horizontal="left" vertical="center" wrapText="1"/>
    </xf>
    <xf numFmtId="0" fontId="15" fillId="0" borderId="0" xfId="6" applyFont="1" applyAlignment="1" applyProtection="1">
      <alignment vertical="center"/>
      <protection hidden="1"/>
    </xf>
    <xf numFmtId="0" fontId="16" fillId="0" borderId="38" xfId="0" applyFont="1" applyBorder="1" applyAlignment="1" applyProtection="1">
      <alignment horizontal="center" vertical="center" wrapText="1"/>
      <protection hidden="1"/>
    </xf>
    <xf numFmtId="0" fontId="16" fillId="0" borderId="129" xfId="0" applyFont="1" applyBorder="1" applyAlignment="1" applyProtection="1">
      <alignment horizontal="center" vertical="center" wrapText="1"/>
      <protection hidden="1"/>
    </xf>
    <xf numFmtId="0" fontId="62" fillId="0" borderId="93" xfId="0" applyFont="1" applyBorder="1" applyAlignment="1" applyProtection="1">
      <alignment horizontal="center" vertical="center" wrapText="1"/>
      <protection hidden="1"/>
    </xf>
    <xf numFmtId="0" fontId="49" fillId="0" borderId="11" xfId="0" applyFont="1" applyBorder="1" applyAlignment="1" applyProtection="1">
      <alignment horizontal="center" vertical="center" wrapText="1"/>
      <protection hidden="1"/>
    </xf>
    <xf numFmtId="0" fontId="49" fillId="0" borderId="40" xfId="0" applyFont="1" applyBorder="1" applyAlignment="1" applyProtection="1">
      <alignment horizontal="center" vertical="center" wrapText="1"/>
      <protection hidden="1"/>
    </xf>
    <xf numFmtId="4" fontId="16" fillId="4" borderId="130" xfId="0" applyNumberFormat="1" applyFont="1" applyFill="1" applyBorder="1" applyAlignment="1">
      <alignment horizontal="center" vertical="center" wrapText="1"/>
    </xf>
    <xf numFmtId="4" fontId="16" fillId="4" borderId="44" xfId="0" applyNumberFormat="1" applyFont="1" applyFill="1" applyBorder="1" applyAlignment="1">
      <alignment horizontal="center" vertical="center" wrapText="1"/>
    </xf>
    <xf numFmtId="4" fontId="16" fillId="4" borderId="45" xfId="0" applyNumberFormat="1" applyFont="1" applyFill="1" applyBorder="1" applyAlignment="1">
      <alignment horizontal="center" vertical="center" wrapText="1"/>
    </xf>
    <xf numFmtId="4" fontId="16" fillId="4" borderId="46" xfId="0" applyNumberFormat="1" applyFont="1" applyFill="1" applyBorder="1" applyAlignment="1">
      <alignment horizontal="center" vertical="center" wrapText="1"/>
    </xf>
    <xf numFmtId="4" fontId="16" fillId="4" borderId="47" xfId="0" applyNumberFormat="1" applyFont="1" applyFill="1" applyBorder="1" applyAlignment="1">
      <alignment horizontal="center" vertical="center" wrapText="1"/>
    </xf>
    <xf numFmtId="4" fontId="16" fillId="4" borderId="42" xfId="0" applyNumberFormat="1" applyFont="1" applyFill="1" applyBorder="1" applyAlignment="1">
      <alignment horizontal="center" vertical="center" wrapText="1"/>
    </xf>
    <xf numFmtId="4" fontId="16" fillId="4" borderId="48" xfId="0" applyNumberFormat="1" applyFont="1" applyFill="1" applyBorder="1" applyAlignment="1">
      <alignment horizontal="center" vertical="center" wrapText="1"/>
    </xf>
    <xf numFmtId="4" fontId="16" fillId="4" borderId="131" xfId="0" applyNumberFormat="1" applyFont="1" applyFill="1" applyBorder="1" applyAlignment="1">
      <alignment horizontal="center" vertical="center" wrapText="1"/>
    </xf>
    <xf numFmtId="4" fontId="16" fillId="4" borderId="50" xfId="0" applyNumberFormat="1" applyFont="1" applyFill="1" applyBorder="1" applyAlignment="1">
      <alignment horizontal="center" vertical="center" wrapText="1"/>
    </xf>
    <xf numFmtId="4" fontId="16" fillId="4" borderId="35" xfId="0" applyNumberFormat="1" applyFont="1" applyFill="1" applyBorder="1" applyAlignment="1">
      <alignment horizontal="center" vertical="center" wrapText="1"/>
    </xf>
    <xf numFmtId="4" fontId="16" fillId="4" borderId="36" xfId="0" applyNumberFormat="1" applyFont="1" applyFill="1" applyBorder="1" applyAlignment="1">
      <alignment horizontal="center" vertical="center" wrapText="1"/>
    </xf>
    <xf numFmtId="4" fontId="16" fillId="4" borderId="29" xfId="0" applyNumberFormat="1" applyFont="1" applyFill="1" applyBorder="1" applyAlignment="1">
      <alignment horizontal="center" vertical="center" wrapText="1"/>
    </xf>
    <xf numFmtId="4" fontId="16" fillId="4" borderId="5" xfId="0" applyNumberFormat="1" applyFont="1" applyFill="1" applyBorder="1" applyAlignment="1">
      <alignment horizontal="center" vertical="center" wrapText="1"/>
    </xf>
    <xf numFmtId="4" fontId="16" fillId="4" borderId="51" xfId="0" applyNumberFormat="1" applyFont="1" applyFill="1" applyBorder="1" applyAlignment="1">
      <alignment horizontal="center" vertical="center" wrapText="1"/>
    </xf>
    <xf numFmtId="4" fontId="17" fillId="4" borderId="35" xfId="0" applyNumberFormat="1" applyFont="1" applyFill="1" applyBorder="1" applyAlignment="1">
      <alignment horizontal="center" vertical="center" wrapText="1"/>
    </xf>
    <xf numFmtId="4" fontId="17" fillId="4" borderId="36" xfId="0" applyNumberFormat="1" applyFont="1" applyFill="1" applyBorder="1" applyAlignment="1">
      <alignment horizontal="center" vertical="center" wrapText="1"/>
    </xf>
    <xf numFmtId="4" fontId="17" fillId="4" borderId="29"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4" fontId="17" fillId="4" borderId="21" xfId="0" applyNumberFormat="1" applyFont="1" applyFill="1" applyBorder="1" applyAlignment="1">
      <alignment horizontal="center" vertical="center" wrapText="1"/>
    </xf>
    <xf numFmtId="4" fontId="17" fillId="4" borderId="22" xfId="0" applyNumberFormat="1" applyFont="1" applyFill="1" applyBorder="1" applyAlignment="1">
      <alignment horizontal="center" vertical="center" wrapText="1"/>
    </xf>
    <xf numFmtId="4" fontId="16" fillId="4" borderId="21" xfId="0" applyNumberFormat="1" applyFont="1" applyFill="1" applyBorder="1" applyAlignment="1">
      <alignment horizontal="center" vertical="center" wrapText="1"/>
    </xf>
    <xf numFmtId="4" fontId="16" fillId="4" borderId="22" xfId="0" applyNumberFormat="1" applyFont="1" applyFill="1" applyBorder="1" applyAlignment="1">
      <alignment horizontal="center" vertical="center" wrapText="1"/>
    </xf>
    <xf numFmtId="4" fontId="16" fillId="4" borderId="50" xfId="0" applyNumberFormat="1" applyFont="1" applyFill="1" applyBorder="1" applyAlignment="1">
      <alignment horizontal="center" vertical="center"/>
    </xf>
    <xf numFmtId="4" fontId="17" fillId="4" borderId="35" xfId="0" applyNumberFormat="1" applyFont="1" applyFill="1" applyBorder="1" applyAlignment="1">
      <alignment horizontal="center" vertical="center"/>
    </xf>
    <xf numFmtId="4" fontId="17" fillId="4" borderId="36" xfId="0" applyNumberFormat="1" applyFont="1" applyFill="1" applyBorder="1" applyAlignment="1">
      <alignment horizontal="center" vertical="center"/>
    </xf>
    <xf numFmtId="4" fontId="17" fillId="4" borderId="29" xfId="0" applyNumberFormat="1" applyFont="1" applyFill="1" applyBorder="1" applyAlignment="1">
      <alignment horizontal="center" vertical="center"/>
    </xf>
    <xf numFmtId="4" fontId="16" fillId="4" borderId="5" xfId="0" applyNumberFormat="1" applyFont="1" applyFill="1" applyBorder="1" applyAlignment="1">
      <alignment horizontal="center" vertical="center"/>
    </xf>
    <xf numFmtId="4" fontId="17" fillId="4" borderId="51" xfId="0" applyNumberFormat="1" applyFont="1" applyFill="1" applyBorder="1" applyAlignment="1">
      <alignment horizontal="center" vertical="center"/>
    </xf>
    <xf numFmtId="4" fontId="17" fillId="4" borderId="21" xfId="0" applyNumberFormat="1" applyFont="1" applyFill="1" applyBorder="1" applyAlignment="1">
      <alignment horizontal="center" vertical="center"/>
    </xf>
    <xf numFmtId="4" fontId="17" fillId="4" borderId="22" xfId="0" applyNumberFormat="1" applyFont="1" applyFill="1" applyBorder="1" applyAlignment="1">
      <alignment horizontal="center" vertical="center"/>
    </xf>
    <xf numFmtId="4" fontId="17" fillId="4" borderId="50" xfId="0" applyNumberFormat="1" applyFont="1" applyFill="1" applyBorder="1" applyAlignment="1">
      <alignment horizontal="center" vertical="center"/>
    </xf>
    <xf numFmtId="4" fontId="16" fillId="4" borderId="132" xfId="0" applyNumberFormat="1" applyFont="1" applyFill="1" applyBorder="1" applyAlignment="1">
      <alignment horizontal="center" vertical="center" wrapText="1"/>
    </xf>
    <xf numFmtId="4" fontId="16" fillId="4" borderId="56" xfId="0" applyNumberFormat="1" applyFont="1" applyFill="1" applyBorder="1" applyAlignment="1">
      <alignment horizontal="center" vertical="center"/>
    </xf>
    <xf numFmtId="4" fontId="16" fillId="4" borderId="20" xfId="0" applyNumberFormat="1" applyFont="1" applyFill="1" applyBorder="1" applyAlignment="1">
      <alignment horizontal="center" vertical="center"/>
    </xf>
    <xf numFmtId="4" fontId="16" fillId="4" borderId="21" xfId="0" applyNumberFormat="1" applyFont="1" applyFill="1" applyBorder="1" applyAlignment="1">
      <alignment horizontal="center" vertical="center"/>
    </xf>
    <xf numFmtId="4" fontId="16" fillId="4" borderId="22" xfId="0" applyNumberFormat="1" applyFont="1" applyFill="1" applyBorder="1" applyAlignment="1">
      <alignment horizontal="center" vertical="center"/>
    </xf>
    <xf numFmtId="4" fontId="16" fillId="4" borderId="2" xfId="0" applyNumberFormat="1" applyFont="1" applyFill="1" applyBorder="1" applyAlignment="1">
      <alignment horizontal="center" vertical="center"/>
    </xf>
    <xf numFmtId="4" fontId="16" fillId="4" borderId="57" xfId="0" applyNumberFormat="1" applyFont="1" applyFill="1" applyBorder="1" applyAlignment="1">
      <alignment horizontal="center" vertical="center"/>
    </xf>
    <xf numFmtId="4" fontId="16" fillId="4" borderId="133" xfId="0" applyNumberFormat="1" applyFont="1" applyFill="1" applyBorder="1" applyAlignment="1">
      <alignment horizontal="center" vertical="center" wrapText="1"/>
    </xf>
    <xf numFmtId="4" fontId="16" fillId="4" borderId="74" xfId="0" applyNumberFormat="1" applyFont="1" applyFill="1" applyBorder="1" applyAlignment="1">
      <alignment horizontal="center" vertical="center"/>
    </xf>
    <xf numFmtId="4" fontId="17" fillId="4" borderId="23" xfId="0" applyNumberFormat="1" applyFont="1" applyFill="1" applyBorder="1" applyAlignment="1">
      <alignment horizontal="center" vertical="center"/>
    </xf>
    <xf numFmtId="4" fontId="17" fillId="4" borderId="24" xfId="0" applyNumberFormat="1" applyFont="1" applyFill="1" applyBorder="1" applyAlignment="1">
      <alignment horizontal="center" vertical="center"/>
    </xf>
    <xf numFmtId="4" fontId="17" fillId="4" borderId="25" xfId="0" applyNumberFormat="1" applyFont="1" applyFill="1" applyBorder="1" applyAlignment="1">
      <alignment horizontal="center" vertical="center"/>
    </xf>
    <xf numFmtId="4" fontId="16" fillId="4" borderId="3" xfId="0" applyNumberFormat="1" applyFont="1" applyFill="1" applyBorder="1" applyAlignment="1">
      <alignment horizontal="center" vertical="center"/>
    </xf>
    <xf numFmtId="4" fontId="17" fillId="4" borderId="75" xfId="0" applyNumberFormat="1" applyFont="1" applyFill="1" applyBorder="1" applyAlignment="1">
      <alignment horizontal="center" vertical="center"/>
    </xf>
    <xf numFmtId="4" fontId="17" fillId="4" borderId="74" xfId="0" applyNumberFormat="1" applyFont="1" applyFill="1" applyBorder="1" applyAlignment="1">
      <alignment horizontal="center" vertical="center"/>
    </xf>
    <xf numFmtId="4" fontId="17" fillId="4" borderId="20" xfId="0" applyNumberFormat="1" applyFont="1" applyFill="1" applyBorder="1" applyAlignment="1">
      <alignment horizontal="center" vertical="center"/>
    </xf>
    <xf numFmtId="4" fontId="17" fillId="4" borderId="57" xfId="0" applyNumberFormat="1" applyFont="1" applyFill="1" applyBorder="1" applyAlignment="1">
      <alignment horizontal="center" vertical="center"/>
    </xf>
    <xf numFmtId="4" fontId="17" fillId="4" borderId="56" xfId="0" applyNumberFormat="1" applyFont="1" applyFill="1" applyBorder="1" applyAlignment="1">
      <alignment horizontal="center" vertical="center"/>
    </xf>
    <xf numFmtId="0" fontId="30" fillId="0" borderId="50" xfId="0" applyFont="1" applyBorder="1" applyAlignment="1">
      <alignment horizontal="right" vertical="center" wrapText="1"/>
    </xf>
    <xf numFmtId="4" fontId="16" fillId="4" borderId="134" xfId="0" applyNumberFormat="1" applyFont="1" applyFill="1" applyBorder="1" applyAlignment="1">
      <alignment horizontal="center" vertical="center" wrapText="1"/>
    </xf>
    <xf numFmtId="4" fontId="16" fillId="4" borderId="108" xfId="0" applyNumberFormat="1" applyFont="1" applyFill="1" applyBorder="1" applyAlignment="1">
      <alignment horizontal="center" vertical="center"/>
    </xf>
    <xf numFmtId="4" fontId="17" fillId="4" borderId="109" xfId="0" applyNumberFormat="1" applyFont="1" applyFill="1" applyBorder="1" applyAlignment="1">
      <alignment horizontal="center" vertical="center"/>
    </xf>
    <xf numFmtId="4" fontId="17" fillId="4" borderId="110" xfId="0" applyNumberFormat="1" applyFont="1" applyFill="1" applyBorder="1" applyAlignment="1">
      <alignment horizontal="center" vertical="center"/>
    </xf>
    <xf numFmtId="4" fontId="17" fillId="4" borderId="89" xfId="0" applyNumberFormat="1" applyFont="1" applyFill="1" applyBorder="1" applyAlignment="1">
      <alignment horizontal="center" vertical="center"/>
    </xf>
    <xf numFmtId="4" fontId="16" fillId="4" borderId="10" xfId="0" applyNumberFormat="1" applyFont="1" applyFill="1" applyBorder="1" applyAlignment="1">
      <alignment horizontal="center" vertical="center"/>
    </xf>
    <xf numFmtId="4" fontId="17" fillId="4" borderId="0" xfId="0" applyNumberFormat="1" applyFont="1" applyFill="1" applyAlignment="1">
      <alignment horizontal="center" vertical="center"/>
    </xf>
    <xf numFmtId="4" fontId="17" fillId="4" borderId="108" xfId="0" applyNumberFormat="1" applyFont="1" applyFill="1" applyBorder="1" applyAlignment="1">
      <alignment horizontal="center" vertical="center"/>
    </xf>
    <xf numFmtId="4" fontId="16" fillId="4" borderId="135" xfId="0" applyNumberFormat="1" applyFont="1" applyFill="1" applyBorder="1" applyAlignment="1">
      <alignment horizontal="center" vertical="center" wrapText="1"/>
    </xf>
    <xf numFmtId="4" fontId="17" fillId="0" borderId="50" xfId="0" applyNumberFormat="1" applyFont="1" applyBorder="1" applyAlignment="1" applyProtection="1">
      <alignment horizontal="center" vertical="center" wrapText="1"/>
      <protection hidden="1"/>
    </xf>
    <xf numFmtId="4" fontId="16" fillId="4" borderId="108" xfId="0" applyNumberFormat="1" applyFont="1" applyFill="1" applyBorder="1" applyAlignment="1">
      <alignment horizontal="center" vertical="center" wrapText="1"/>
    </xf>
    <xf numFmtId="4" fontId="17" fillId="0" borderId="108" xfId="0" applyNumberFormat="1" applyFont="1" applyBorder="1" applyAlignment="1" applyProtection="1">
      <alignment horizontal="center" vertical="center" wrapText="1"/>
      <protection hidden="1"/>
    </xf>
    <xf numFmtId="2" fontId="16" fillId="4" borderId="135" xfId="0" applyNumberFormat="1" applyFont="1" applyFill="1" applyBorder="1" applyAlignment="1">
      <alignment horizontal="center" vertical="center" wrapText="1"/>
    </xf>
    <xf numFmtId="2" fontId="16" fillId="4" borderId="42" xfId="0" applyNumberFormat="1" applyFont="1" applyFill="1" applyBorder="1" applyAlignment="1">
      <alignment horizontal="center" vertical="center" wrapText="1"/>
    </xf>
    <xf numFmtId="2" fontId="16" fillId="4" borderId="46" xfId="0" applyNumberFormat="1" applyFont="1" applyFill="1" applyBorder="1" applyAlignment="1">
      <alignment horizontal="center" vertical="center" wrapText="1"/>
    </xf>
    <xf numFmtId="2" fontId="16" fillId="4" borderId="47" xfId="0" applyNumberFormat="1" applyFont="1" applyFill="1" applyBorder="1" applyAlignment="1">
      <alignment horizontal="center" vertical="center" wrapText="1"/>
    </xf>
    <xf numFmtId="2" fontId="17" fillId="0" borderId="36" xfId="0" applyNumberFormat="1" applyFont="1" applyBorder="1" applyAlignment="1" applyProtection="1">
      <alignment horizontal="center" vertical="center" wrapText="1"/>
      <protection hidden="1"/>
    </xf>
    <xf numFmtId="2" fontId="17" fillId="0" borderId="35" xfId="0" applyNumberFormat="1" applyFont="1" applyBorder="1" applyAlignment="1" applyProtection="1">
      <alignment horizontal="center" vertical="center" wrapText="1"/>
      <protection hidden="1"/>
    </xf>
    <xf numFmtId="2" fontId="17" fillId="0" borderId="50" xfId="0" applyNumberFormat="1" applyFont="1" applyBorder="1" applyAlignment="1" applyProtection="1">
      <alignment horizontal="center" vertical="center" wrapText="1"/>
      <protection hidden="1"/>
    </xf>
    <xf numFmtId="2" fontId="16" fillId="4" borderId="131" xfId="0" applyNumberFormat="1" applyFont="1" applyFill="1" applyBorder="1" applyAlignment="1">
      <alignment horizontal="center" vertical="center" wrapText="1"/>
    </xf>
    <xf numFmtId="2" fontId="16" fillId="4" borderId="5" xfId="0" applyNumberFormat="1" applyFont="1" applyFill="1" applyBorder="1" applyAlignment="1">
      <alignment horizontal="center" vertical="center" wrapText="1"/>
    </xf>
    <xf numFmtId="2" fontId="16" fillId="4" borderId="36" xfId="0" applyNumberFormat="1" applyFont="1" applyFill="1" applyBorder="1" applyAlignment="1">
      <alignment horizontal="center" vertical="center" wrapText="1"/>
    </xf>
    <xf numFmtId="2" fontId="16" fillId="4" borderId="29" xfId="0" applyNumberFormat="1" applyFont="1" applyFill="1" applyBorder="1" applyAlignment="1">
      <alignment horizontal="center" vertical="center" wrapText="1"/>
    </xf>
    <xf numFmtId="0" fontId="30" fillId="0" borderId="128" xfId="0" applyFont="1" applyBorder="1" applyAlignment="1">
      <alignment horizontal="right" vertical="center" wrapText="1"/>
    </xf>
    <xf numFmtId="4" fontId="16" fillId="4" borderId="136" xfId="0" applyNumberFormat="1" applyFont="1" applyFill="1" applyBorder="1" applyAlignment="1">
      <alignment horizontal="center" vertical="center" wrapText="1"/>
    </xf>
    <xf numFmtId="4" fontId="16" fillId="4" borderId="83" xfId="0" applyNumberFormat="1" applyFont="1" applyFill="1" applyBorder="1" applyAlignment="1">
      <alignment horizontal="center" vertical="center" wrapText="1"/>
    </xf>
    <xf numFmtId="2" fontId="17" fillId="0" borderId="37" xfId="0" applyNumberFormat="1" applyFont="1" applyBorder="1" applyAlignment="1" applyProtection="1">
      <alignment horizontal="center" vertical="center" wrapText="1"/>
      <protection hidden="1"/>
    </xf>
    <xf numFmtId="2" fontId="17" fillId="0" borderId="32" xfId="0" applyNumberFormat="1" applyFont="1" applyBorder="1" applyAlignment="1" applyProtection="1">
      <alignment horizontal="center" vertical="center" wrapText="1"/>
      <protection hidden="1"/>
    </xf>
    <xf numFmtId="2" fontId="17" fillId="0" borderId="33" xfId="0" applyNumberFormat="1" applyFont="1" applyBorder="1" applyAlignment="1" applyProtection="1">
      <alignment horizontal="center" vertical="center" wrapText="1"/>
      <protection hidden="1"/>
    </xf>
    <xf numFmtId="4" fontId="16" fillId="4" borderId="6" xfId="0" applyNumberFormat="1" applyFont="1" applyFill="1" applyBorder="1" applyAlignment="1">
      <alignment horizontal="center" vertical="center"/>
    </xf>
    <xf numFmtId="2" fontId="17" fillId="0" borderId="84" xfId="0" applyNumberFormat="1" applyFont="1" applyBorder="1" applyAlignment="1" applyProtection="1">
      <alignment horizontal="center" vertical="center" wrapText="1"/>
      <protection hidden="1"/>
    </xf>
    <xf numFmtId="2" fontId="17" fillId="0" borderId="83" xfId="0" applyNumberFormat="1" applyFont="1" applyBorder="1" applyAlignment="1" applyProtection="1">
      <alignment horizontal="center" vertical="center" wrapText="1"/>
      <protection hidden="1"/>
    </xf>
    <xf numFmtId="0" fontId="14" fillId="0" borderId="0" xfId="0" applyFont="1" applyAlignment="1">
      <alignment horizontal="left" wrapText="1"/>
    </xf>
  </cellXfs>
  <cellStyles count="7">
    <cellStyle name="Comma 2 5" xfId="4" xr:uid="{E7CF82E8-376F-40AE-B82F-5CBDC15EE6B9}"/>
    <cellStyle name="Comma 9" xfId="3" xr:uid="{94A4B721-2110-423E-80DD-D514EE6E6B2A}"/>
    <cellStyle name="Normal" xfId="0" builtinId="0"/>
    <cellStyle name="Normal 2 5" xfId="5" xr:uid="{6990577E-4672-411C-9934-CD729865BE45}"/>
    <cellStyle name="Normal 2 7" xfId="2" xr:uid="{16D21D7C-3418-4F94-BE95-4FBEE8992A50}"/>
    <cellStyle name="Normal 4 2" xfId="1" xr:uid="{3B2D38E8-0E8A-4FD4-B932-D5F7F59A66B5}"/>
    <cellStyle name="Normal 5 2" xfId="6" xr:uid="{6C2EBEB8-E1E0-4732-924A-46853E381A0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egula.lt/Bendri%20darbai/Ekonomistes/EKONOMIS/PLANAI/2008/Vartotojai/Rita%20Raisutiene/2006P/planas2006-13-1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ndri%20darbai\Ekonomistes\EKONOMIS\PLANAI\2008\Vartotojai\Rita%20Raisutiene\2006P\planas2006-13-1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lniaus%20Energija/_VE%20darbiniai%20failai/07%20-%20modelis/VE%20140418.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Bendri%20darbai\Ekonomistes\EKONOMIS\PLANAI\2008\Vartotojai\Rita%20Raisutiene\2006P\planas2006-13-1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ropbox\Dropbox\_enerlink_projektai\RKU_SIL_modelis_1015.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_serveris\bendra\Bendri%20darbai\Ekonomistes\EKONOMIS\PLANAI\2008\Vartotojai\Rita%20Raisutiene\2006P\planas2006-13-11.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USERS\Grazvyda\2005\S&#261;naud&#371;%20pl%202005-baz12-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info/Dropbox%20(vilnius%20economics)/Ve%20Team%20Folder/_Projektai/_VANDUO/Birzu%20vandenys/_RAS%202021/BIRVAN_RVA_modelis_2021_fin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triukas/Desktop/_projektai/Simega/150429%20modelis%20galutinis/_projektai/Simega/150425%20modelis%20galutinis/Modelis/wp/I_2.Apskaitos%20atskyrimo%20modelis-150123-tuscia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rstriukas001/!stuff/_2.Enerlink/_projektai/Simega/KUP%20modelis/wp/KUP_modelis_03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Users\Rapolas\Dropbox\_enerlink%20baltic\_projektai\201507%20Nem&#279;&#382;io%20komunalininkas\_modelis\rezultatai%200929%20FINAL\NMK_modelis_092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_serveris\Users\Astute\AppData\Local\Microsoft\Windows\Temporary%20Internet%20Files\Content.Outlook\GDJBI96V\Bendri%20darbai\Ekonomistes\EKONOMIS\PLANAI\2008\Vartotojai\Rita%20Raisutiene\2006P\planas2006-13-1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rstriukas001/Dropbox/150428/KUP%20modelis/_projektai/Simega/150425%20modelis%20galutinis/Modelis/wp/I_2.Apskaitos%20atskyrimo%20modelis-150123-tuscia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USERS\Grazvyda\2005\S&#261;naud&#371;%20pl%202005-baz12-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Vartotojai\Rita%20Raisutiene\2010\ANALIZ&#278;S\planas2010(kopija1)k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Realizacija"/>
      <sheetName val="bendra"/>
      <sheetName val="sg_viso_"/>
      <sheetName val="sg viso"/>
      <sheetName val="Prices"/>
      <sheetName val="Pradžia"/>
      <sheetName val="1. DK_grupes"/>
      <sheetName val="lentele5"/>
      <sheetName val="sg_viso_1"/>
      <sheetName val="naud_atl_"/>
      <sheetName val="el_en_g_"/>
      <sheetName val="išl_el_"/>
      <sheetName val="išl_el__G"/>
      <sheetName val="sg_viso"/>
      <sheetName val="_"/>
      <sheetName val="1.vardai"/>
      <sheetName val="wp_sarasai"/>
      <sheetName val="Mazutas mėnesiais"/>
      <sheetName val="0.vardai"/>
      <sheetName val="Kontrole"/>
      <sheetName val="Pav.tvarkyklė"/>
      <sheetName val="1__DK_gru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_"/>
      <sheetName val="sg_viso_"/>
      <sheetName val="1. DK_grupes"/>
      <sheetName val="Pradžia"/>
      <sheetName val="1.vardai"/>
      <sheetName val="wp_sarasai"/>
      <sheetName val="Mazutas mėnesiais"/>
      <sheetName val="sg viso"/>
      <sheetName val="0.vardai"/>
      <sheetName val="lentele5"/>
      <sheetName val="Pav.tvarkyklė"/>
      <sheetName val="sg_viso_1"/>
      <sheetName val="naud_atl_"/>
      <sheetName val="el_en_g_"/>
      <sheetName val="išl_el_"/>
      <sheetName val="išl_el__G"/>
      <sheetName val="1__DK_grupes"/>
      <sheetName val="1_vardai"/>
      <sheetName val="Mazutas_mėnesiais"/>
      <sheetName val="sg_viso"/>
      <sheetName val="0_varda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asaja"/>
      <sheetName val="_lists"/>
      <sheetName val="Instrukcija"/>
      <sheetName val="Instrukcija2"/>
      <sheetName val="Pradžia"/>
      <sheetName val="0.Nešikliai"/>
      <sheetName val="1.IT"/>
      <sheetName val="1pa"/>
      <sheetName val="1pc"/>
      <sheetName val="1cal"/>
      <sheetName val="1call"/>
      <sheetName val="1pa^"/>
      <sheetName val="1pc^"/>
      <sheetName val="1cal^"/>
      <sheetName val="1call^"/>
      <sheetName val="1. ITNAV-RAS"/>
      <sheetName val="1. NUOS-NUOM"/>
      <sheetName val="1--"/>
      <sheetName val="2. Sąnaudos"/>
      <sheetName val="2.1 Dalis DK sąskaitos - TS"/>
      <sheetName val="2.2 DK sąskaitos"/>
      <sheetName val="2.3 DK Padaliniai"/>
      <sheetName val="2.Sąnaudos"/>
      <sheetName val="San sąs"/>
      <sheetName val="2. TS"/>
      <sheetName val="2. TS^"/>
      <sheetName val="2.pa"/>
      <sheetName val="2.pa^"/>
      <sheetName val="2.pc^"/>
      <sheetName val="2. BS"/>
      <sheetName val="2.TS^^"/>
      <sheetName val="pagrindinis"/>
      <sheetName val="tiesiog_pad"/>
      <sheetName val="3. Kogeneracija"/>
      <sheetName val="3.Kogeneracija^"/>
      <sheetName val="4.Pajamos"/>
      <sheetName val="pajamos_bir"/>
      <sheetName val="pajam_sas"/>
      <sheetName val="5.Balansas"/>
      <sheetName val="PR1.Konsoliduota P(N)"/>
      <sheetName val="3.Šiluma SR callc"/>
      <sheetName val="PR2.Konsoliduotas B"/>
      <sheetName val="PR3.Konsoliduotas JR"/>
      <sheetName val="PR4.IT ataskaita"/>
      <sheetName val="PR4. 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 sąn. ataskaita"/>
      <sheetName val="PRIEDAS 17. Paslaugų ataskaita"/>
      <sheetName val="PRIEDAS 18. Silumos kiekiai"/>
      <sheetName val="PRIEDAS 19. Bazinei k "/>
      <sheetName val="PRIEDAS 20. Perskaiciuotai k"/>
      <sheetName val="PRIEDAS 21. Investicijų planas"/>
      <sheetName val="PRIEDAS 22. Sanaudos del kainu"/>
      <sheetName val="PRIEDAS 23. JR koregavimas"/>
      <sheetName val="PRIEDAS 24. Normatyvai"/>
      <sheetName val="PRIEDAS 25. Simboliai"/>
      <sheetName val="PRIEDAS 10. Elektra SR"/>
      <sheetName val="PRIEDAS 11. Šiluma SR"/>
      <sheetName val="0_Nešikliai"/>
      <sheetName val="1_IT"/>
      <sheetName val="1__ITNAV-RAS"/>
      <sheetName val="1__NUOS-NUOM"/>
      <sheetName val="2__Sąnaudos"/>
      <sheetName val="2_1_Dalis_DK_sąskaitos_-_TS"/>
      <sheetName val="2_2_DK_sąskaitos"/>
      <sheetName val="2_3_DK_Padaliniai"/>
      <sheetName val="2_Sąnaudos"/>
      <sheetName val="San_sąs"/>
      <sheetName val="2__TS"/>
      <sheetName val="2__TS^"/>
      <sheetName val="2_pa"/>
      <sheetName val="2_pa^"/>
      <sheetName val="2_pc^"/>
      <sheetName val="2__BS"/>
      <sheetName val="2_TS^^"/>
      <sheetName val="3__Kogeneracija"/>
      <sheetName val="3_Kogeneracija^"/>
      <sheetName val="4_Pajamos"/>
      <sheetName val="5_Balansas"/>
      <sheetName val="PR1_Konsoliduota_P(N)"/>
      <sheetName val="3_Šiluma_SR_callc"/>
      <sheetName val="PR2_Konsoliduotas_B"/>
      <sheetName val="PR3_Konsoliduotas_JR"/>
      <sheetName val="PR4_IT_ataskaita"/>
      <sheetName val="PR4_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__sąn__ataskaita"/>
      <sheetName val="PRIEDAS_17__Paslaugų_ataskaita"/>
      <sheetName val="PRIEDAS_18__Silumos_kiekiai"/>
      <sheetName val="PRIEDAS_19__Bazinei_k_"/>
      <sheetName val="PRIEDAS_20__Perskaiciuotai_k"/>
      <sheetName val="PRIEDAS_21__Investicijų_planas"/>
      <sheetName val="PRIEDAS_22__Sanaudos_del_kainu"/>
      <sheetName val="PRIEDAS_23__JR_koregavimas"/>
      <sheetName val="PRIEDAS_24__Normatyvai"/>
      <sheetName val="PRIEDAS_25__Simboliai"/>
      <sheetName val="PRIEDAS_10__Elektra_SR"/>
      <sheetName val="PRIEDAS_11__Šiluma_SR"/>
    </sheetNames>
    <sheetDataSet>
      <sheetData sheetId="0" refreshError="1"/>
      <sheetData sheetId="1">
        <row r="6">
          <cell r="C6" t="str">
            <v>I.Nematerialus</v>
          </cell>
          <cell r="D6" t="str">
            <v>II.Materialus</v>
          </cell>
          <cell r="E6" t="str">
            <v>III.Investicinis</v>
          </cell>
          <cell r="F6" t="str">
            <v>IV.Kitas</v>
          </cell>
          <cell r="G6" t="str">
            <v>V.Koncesinis</v>
          </cell>
        </row>
        <row r="38">
          <cell r="E38" t="str">
            <v>Gamyba</v>
          </cell>
        </row>
        <row r="39">
          <cell r="E39" t="str">
            <v>Perdavimas</v>
          </cell>
        </row>
        <row r="40">
          <cell r="E40" t="str">
            <v>Mažmeninis_aptarnavimas</v>
          </cell>
        </row>
        <row r="41">
          <cell r="E41" t="str">
            <v>KV_tiekimas</v>
          </cell>
        </row>
        <row r="42">
          <cell r="E42" t="str">
            <v>Sistemų_priežiūra</v>
          </cell>
        </row>
        <row r="43">
          <cell r="E43" t="str">
            <v>ES_aplinkosauga</v>
          </cell>
        </row>
        <row r="44">
          <cell r="E44" t="str">
            <v>Kita_reguliuojama</v>
          </cell>
        </row>
        <row r="45">
          <cell r="E45" t="str">
            <v>Kita_nereguliuojama</v>
          </cell>
        </row>
        <row r="253">
          <cell r="C253" t="str">
            <v>TS</v>
          </cell>
        </row>
        <row r="254">
          <cell r="C254" t="str">
            <v>Paskirstymo_centras</v>
          </cell>
        </row>
        <row r="255">
          <cell r="C255" t="str">
            <v>Bendrosios sąnaudos</v>
          </cell>
        </row>
        <row r="261">
          <cell r="C261" t="str">
            <v>Ilgalaikis_turtas</v>
          </cell>
        </row>
        <row r="262">
          <cell r="C262" t="str">
            <v>Trumpalaikis_turtas</v>
          </cell>
        </row>
        <row r="263">
          <cell r="C263" t="str">
            <v>Nuosavas_kapitalas</v>
          </cell>
        </row>
        <row r="264">
          <cell r="C264" t="str">
            <v>Dotacijos_subsidijos</v>
          </cell>
        </row>
        <row r="265">
          <cell r="C265" t="str">
            <v>Įsipareigojimai</v>
          </cell>
        </row>
        <row r="266">
          <cell r="C266" t="str">
            <v>Pajamos</v>
          </cell>
        </row>
        <row r="267">
          <cell r="C267" t="str">
            <v>Sąnaudos</v>
          </cell>
        </row>
        <row r="299">
          <cell r="C299">
            <v>1</v>
          </cell>
        </row>
        <row r="300">
          <cell r="C300">
            <v>2</v>
          </cell>
        </row>
        <row r="301">
          <cell r="C301">
            <v>3</v>
          </cell>
        </row>
        <row r="302">
          <cell r="C302">
            <v>4</v>
          </cell>
        </row>
        <row r="303">
          <cell r="C303">
            <v>5</v>
          </cell>
        </row>
        <row r="616">
          <cell r="D616" t="str">
            <v>TS</v>
          </cell>
          <cell r="E616" t="str">
            <v>Šilumos gamyba</v>
          </cell>
        </row>
        <row r="617">
          <cell r="D617" t="str">
            <v>NS/BS</v>
          </cell>
          <cell r="E617" t="str">
            <v>Šilumos gamyba termofikacinėse jėgainėse</v>
          </cell>
        </row>
        <row r="618">
          <cell r="D618">
            <v>0</v>
          </cell>
          <cell r="E618" t="str">
            <v>Rezervinės galios užtikrinimas</v>
          </cell>
        </row>
        <row r="619">
          <cell r="E619" t="str">
            <v>Perdavimas</v>
          </cell>
        </row>
        <row r="620">
          <cell r="E620" t="str">
            <v>Balansavimas</v>
          </cell>
        </row>
        <row r="621">
          <cell r="E621" t="str">
            <v>Mažmeninis aptarnavimas</v>
          </cell>
        </row>
        <row r="622">
          <cell r="E622" t="str">
            <v>KV tiekimas</v>
          </cell>
        </row>
        <row r="623">
          <cell r="E623" t="str">
            <v>KV prietaisų aptarnavimas</v>
          </cell>
        </row>
        <row r="624">
          <cell r="E624" t="str">
            <v>Sistemų einamoji priežiūra</v>
          </cell>
        </row>
        <row r="625">
          <cell r="E625" t="str">
            <v>Sistemų rekonstrukcija</v>
          </cell>
        </row>
        <row r="626">
          <cell r="E626" t="str">
            <v>ES aplinkosaugos reikalavimai</v>
          </cell>
        </row>
        <row r="627">
          <cell r="E627" t="str">
            <v>Elektros gamyba</v>
          </cell>
        </row>
        <row r="628">
          <cell r="E628" t="str">
            <v>Kitos paslaugos</v>
          </cell>
        </row>
      </sheetData>
      <sheetData sheetId="2" refreshError="1"/>
      <sheetData sheetId="3" refreshError="1"/>
      <sheetData sheetId="4">
        <row r="9">
          <cell r="U9" t="str">
            <v>Visos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sg_viso_"/>
      <sheetName val="1. DK_grupes"/>
      <sheetName val="Pradžia"/>
      <sheetName val="_"/>
      <sheetName val="sg_viso_1"/>
      <sheetName val="naud_atl_"/>
      <sheetName val="el_en_g_"/>
      <sheetName val="išl_el_"/>
      <sheetName val="išl_el__G"/>
      <sheetName val="1__DK_grupes"/>
      <sheetName val="sg 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radzia"/>
      <sheetName val="2.Atskaitomybe"/>
      <sheetName val="3.Grup_sanaudos"/>
      <sheetName val="4.Grup_Kastai"/>
      <sheetName val="5.Ataskaita"/>
      <sheetName val="6.Turtas"/>
      <sheetName val="7.Pajamos"/>
      <sheetName val="8.Nesikliai"/>
      <sheetName val="9.Kita"/>
      <sheetName val="Kontrole"/>
      <sheetName val="Suvestine"/>
      <sheetName val="Instrukcijos"/>
      <sheetName val="1.vardai"/>
      <sheetName val="2.nesikliai"/>
      <sheetName val="3.sanaudos"/>
      <sheetName val="4.pagr"/>
      <sheetName val="5.balansas"/>
      <sheetName val="6.procentai"/>
      <sheetName val="Ataskaitos --&gt;"/>
      <sheetName val="1"/>
      <sheetName val="2"/>
      <sheetName val="3"/>
      <sheetName val="4"/>
      <sheetName val="5-1"/>
      <sheetName val="5-2"/>
      <sheetName val="5-3"/>
      <sheetName val="5-5"/>
      <sheetName val="5-7"/>
      <sheetName val="5-8"/>
      <sheetName val="7"/>
      <sheetName val="8"/>
      <sheetName val="9"/>
      <sheetName val="10"/>
      <sheetName val="14"/>
      <sheetName val="15"/>
      <sheetName val="16"/>
      <sheetName val="17"/>
      <sheetName val="Nesikliai"/>
      <sheetName val="1_Pradzia"/>
      <sheetName val="2_Atskaitomybe"/>
      <sheetName val="3_Grup_sanaudos"/>
      <sheetName val="4_Grup_Kastai"/>
      <sheetName val="5_Ataskaita"/>
      <sheetName val="6_Turtas"/>
      <sheetName val="7_Pajamos"/>
      <sheetName val="8_Nesikliai"/>
      <sheetName val="9_Kita"/>
      <sheetName val="1_vardai"/>
      <sheetName val="2_nesikliai"/>
      <sheetName val="3_sanaudos"/>
      <sheetName val="4_pagr"/>
      <sheetName val="5_balansas"/>
      <sheetName val="6_procentai"/>
      <sheetName val="Ataskaitos_--&g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48">
          <cell r="H48" t="str">
            <v>0.Gamybos_šaltinis_AŠT</v>
          </cell>
        </row>
        <row r="105">
          <cell r="G105" t="str">
            <v>II.7.1.Nebaigta_statyba</v>
          </cell>
        </row>
        <row r="479">
          <cell r="C479" t="str">
            <v>I.Šilumos_įsigijimo_sąnaudos</v>
          </cell>
        </row>
        <row r="480">
          <cell r="C480" t="str">
            <v>II.Kuro_sąnaudos_energijai_gaminti</v>
          </cell>
        </row>
        <row r="481">
          <cell r="C481" t="str">
            <v>III.Elektros_energijos_technologinėms_reikmėms_įsigijimo_sąnaudos</v>
          </cell>
        </row>
        <row r="482">
          <cell r="C482" t="str">
            <v>IV.Vandens_technologinėms_reikmėms_įsigijimo_sąnaudos</v>
          </cell>
        </row>
        <row r="483">
          <cell r="C483" t="str">
            <v>IV1.Kitos_kintamosios_sąnaudos</v>
          </cell>
        </row>
        <row r="484">
          <cell r="C484" t="str">
            <v>V.Apyvartinių_taršos_leidimų_įsigijimo_sąnaudos</v>
          </cell>
        </row>
        <row r="485">
          <cell r="C485" t="str">
            <v>VI.Nusidėvėjimo_sąnaudos</v>
          </cell>
        </row>
        <row r="486">
          <cell r="C486" t="str">
            <v>VII.Einamojo_remonto_ir_aptarnavimo_sąnaudos</v>
          </cell>
        </row>
        <row r="487">
          <cell r="C487" t="str">
            <v>VIII.Personalo_sąnaudos</v>
          </cell>
        </row>
        <row r="488">
          <cell r="C488" t="str">
            <v>IX.Mokesčių_sąnaudos</v>
          </cell>
        </row>
        <row r="489">
          <cell r="C489" t="str">
            <v>X.Finansinės_sąnaudos</v>
          </cell>
        </row>
        <row r="490">
          <cell r="C490" t="str">
            <v>XI.Administracinės_sąnaudos</v>
          </cell>
        </row>
        <row r="491">
          <cell r="C491" t="str">
            <v>XII.Rinkodaros_ir_pardavimų_sąnaudos</v>
          </cell>
        </row>
        <row r="492">
          <cell r="C492" t="str">
            <v>XIII.Šilumos_ūkio_turto_nuomos,_koncesijos_sąnaudos</v>
          </cell>
        </row>
        <row r="493">
          <cell r="C493" t="str">
            <v>XIV.Kitos_paskirstomos_sąnaudos</v>
          </cell>
        </row>
        <row r="494">
          <cell r="C494" t="str">
            <v>XV.Nepaskirstomos_sąnaudos</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row r="48">
          <cell r="H48" t="str">
            <v>0.Gamybos_šaltinis_AŠT</v>
          </cell>
        </row>
      </sheetData>
      <sheetData sheetId="48"/>
      <sheetData sheetId="49"/>
      <sheetData sheetId="50"/>
      <sheetData sheetId="51"/>
      <sheetData sheetId="52"/>
      <sheetData sheetId="5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sg_viso_"/>
      <sheetName val="sg viso"/>
      <sheetName val="sg_viso_1"/>
      <sheetName val="naud_atl_"/>
      <sheetName val="el_en_g_"/>
      <sheetName val="išl_el_"/>
      <sheetName val="išl_el__G"/>
      <sheetName val="sg_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K"/>
      <sheetName val="MK"/>
      <sheetName val="rajone"/>
      <sheetName val="pirkta"/>
      <sheetName val="balansas"/>
      <sheetName val="naud.atl."/>
      <sheetName val="el.en.g."/>
      <sheetName val="išl.el."/>
      <sheetName val="tarif"/>
      <sheetName val="išl.el. G"/>
      <sheetName val="BŪĮ"/>
      <sheetName val="draudimai"/>
      <sheetName val="veiklos"/>
      <sheetName val="sg_viso_"/>
      <sheetName val="naud_atl_"/>
      <sheetName val="el_en_g_"/>
      <sheetName val="išl_el_"/>
      <sheetName val="išl_el__G"/>
      <sheetName val="sg viso"/>
      <sheetName val="bendra"/>
      <sheetName val="sg_viso_1"/>
      <sheetName val="naud_atl_1"/>
      <sheetName val="el_en_g_1"/>
      <sheetName val="išl_el_1"/>
      <sheetName val="išl_el__G1"/>
      <sheetName val="sg_vi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rinys"/>
      <sheetName val="I.RVA&gt;&gt;"/>
      <sheetName val="1"/>
      <sheetName val="2"/>
      <sheetName val="3"/>
      <sheetName val="4"/>
      <sheetName val="5"/>
      <sheetName val="6"/>
      <sheetName val="7"/>
      <sheetName val="8"/>
      <sheetName val="9"/>
      <sheetName val="10"/>
      <sheetName val="11"/>
      <sheetName val="12"/>
      <sheetName val="II.Auditui &gt;&gt;"/>
      <sheetName val="6.1"/>
      <sheetName val="6.2"/>
      <sheetName val="6.3"/>
      <sheetName val="6.4"/>
      <sheetName val="6.5"/>
      <sheetName val="Suvestinė"/>
      <sheetName val="Patikra"/>
      <sheetName val="TU_9.1_sąn"/>
      <sheetName val="TU_9.1_paj"/>
      <sheetName val="III.Modelis&gt;&gt;"/>
      <sheetName val="Instrukcijos"/>
      <sheetName val="1.Pradzia"/>
      <sheetName val="2.FA"/>
      <sheetName val="5.Sąnaudos"/>
      <sheetName val="6.Grup_T"/>
      <sheetName val="7.Turtas"/>
      <sheetName val="8.Realizacija"/>
      <sheetName val="9.Pajamos"/>
      <sheetName val="10.Nesikliai"/>
      <sheetName val="11.Kita"/>
      <sheetName val="12.Personalas"/>
      <sheetName val="13.Tech.rodikliai"/>
      <sheetName val="14.Ener.ukis"/>
      <sheetName val="Kontrole"/>
      <sheetName val="Suvestine"/>
      <sheetName val="IV.Darbiniai&gt;&gt;"/>
      <sheetName val="paj-san"/>
      <sheetName val=" Praėj.laik.RVA&gt;"/>
      <sheetName val="3_"/>
      <sheetName val="4_"/>
      <sheetName val="S1"/>
      <sheetName val="S2"/>
      <sheetName val="Pav.tvarkyklė"/>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6">
          <cell r="C6" t="str">
            <v>I.Nematerialus</v>
          </cell>
        </row>
        <row r="65">
          <cell r="C65" t="str">
            <v>Taip</v>
          </cell>
        </row>
        <row r="66">
          <cell r="C66" t="str">
            <v>Ne</v>
          </cell>
        </row>
      </sheetData>
      <sheetData sheetId="1" refreshError="1"/>
      <sheetData sheetId="2" refreshError="1"/>
      <sheetData sheetId="3">
        <row r="9">
          <cell r="U9" t="str">
            <v>Visos</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0.Pradžia"/>
      <sheetName val="1.DK"/>
      <sheetName val="2.Sąnaudos^"/>
      <sheetName val="2.Sąnaudos"/>
      <sheetName val="2a"/>
      <sheetName val="3.Turtas"/>
      <sheetName val="4.Personalas"/>
      <sheetName val="."/>
      <sheetName val="5.Balansas"/>
      <sheetName val="61100"/>
      <sheetName val="PR1.Konsoliduota P(N)"/>
      <sheetName val="PR2.Konsoliduotas B"/>
      <sheetName val="PR3.Konsoliduotas JR"/>
      <sheetName val="PR4.IT ataskaita"/>
      <sheetName val="PR5.VV1"/>
      <sheetName val="PR5.VV6"/>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Pradžia"/>
      <sheetName val="1_DK"/>
      <sheetName val="2_Sąnaudos^"/>
      <sheetName val="2_Sąnaudos"/>
      <sheetName val="3_Turtas"/>
      <sheetName val="4_Personalas"/>
      <sheetName val="_"/>
      <sheetName val="5_Balansas"/>
      <sheetName val="PR1_Konsoliduota_P(N)"/>
      <sheetName val="PR2_Konsoliduotas_B"/>
      <sheetName val="PR3_Konsoliduotas_JR"/>
      <sheetName val="PR4_IT_ataskaita"/>
      <sheetName val="PR5_VV1"/>
      <sheetName val="PR5_VV6"/>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4">
          <cell r="B4" t="str">
            <v>Gamyba</v>
          </cell>
          <cell r="C4" t="str">
            <v>Šiluma</v>
          </cell>
        </row>
        <row r="5">
          <cell r="C5" t="str">
            <v>Rezervas</v>
          </cell>
        </row>
        <row r="6">
          <cell r="C6" t="str">
            <v>ATL</v>
          </cell>
        </row>
        <row r="7">
          <cell r="C7" t="str">
            <v>Garas_technologijai</v>
          </cell>
        </row>
        <row r="8">
          <cell r="C8" t="str">
            <v>Perteklinė_galia</v>
          </cell>
        </row>
        <row r="9">
          <cell r="C9" t="str">
            <v>Kitos_paslaugos</v>
          </cell>
        </row>
        <row r="41">
          <cell r="B41">
            <v>101</v>
          </cell>
        </row>
        <row r="42">
          <cell r="B42">
            <v>102</v>
          </cell>
        </row>
        <row r="43">
          <cell r="B43">
            <v>201</v>
          </cell>
        </row>
        <row r="44">
          <cell r="B44">
            <v>202</v>
          </cell>
        </row>
        <row r="45">
          <cell r="B45">
            <v>203</v>
          </cell>
        </row>
        <row r="46">
          <cell r="B46">
            <v>204</v>
          </cell>
        </row>
        <row r="47">
          <cell r="B47">
            <v>205</v>
          </cell>
        </row>
        <row r="48">
          <cell r="B48">
            <v>301</v>
          </cell>
        </row>
        <row r="49">
          <cell r="B49">
            <v>302</v>
          </cell>
        </row>
        <row r="50">
          <cell r="B50">
            <v>401</v>
          </cell>
        </row>
        <row r="51">
          <cell r="B51">
            <v>402</v>
          </cell>
        </row>
        <row r="52">
          <cell r="B52">
            <v>501</v>
          </cell>
        </row>
        <row r="53">
          <cell r="B53">
            <v>502</v>
          </cell>
        </row>
        <row r="54">
          <cell r="B54">
            <v>601</v>
          </cell>
        </row>
        <row r="55">
          <cell r="B55">
            <v>602</v>
          </cell>
        </row>
        <row r="56">
          <cell r="B56">
            <v>603</v>
          </cell>
        </row>
        <row r="57">
          <cell r="B57">
            <v>604</v>
          </cell>
        </row>
        <row r="58">
          <cell r="B58">
            <v>605</v>
          </cell>
        </row>
        <row r="59">
          <cell r="B59">
            <v>606</v>
          </cell>
        </row>
        <row r="60">
          <cell r="B60">
            <v>607</v>
          </cell>
        </row>
        <row r="61">
          <cell r="B61">
            <v>608</v>
          </cell>
        </row>
        <row r="62">
          <cell r="B62">
            <v>609</v>
          </cell>
        </row>
        <row r="63">
          <cell r="B63">
            <v>610</v>
          </cell>
        </row>
        <row r="64">
          <cell r="B64">
            <v>611</v>
          </cell>
        </row>
        <row r="65">
          <cell r="B65">
            <v>612</v>
          </cell>
        </row>
        <row r="66">
          <cell r="B66">
            <v>613</v>
          </cell>
        </row>
        <row r="67">
          <cell r="B67">
            <v>614</v>
          </cell>
        </row>
        <row r="68">
          <cell r="B68">
            <v>615</v>
          </cell>
        </row>
        <row r="69">
          <cell r="B69">
            <v>616</v>
          </cell>
        </row>
        <row r="70">
          <cell r="B70">
            <v>617</v>
          </cell>
        </row>
        <row r="71">
          <cell r="B71">
            <v>618</v>
          </cell>
        </row>
        <row r="72">
          <cell r="B72">
            <v>619</v>
          </cell>
        </row>
        <row r="73">
          <cell r="B73">
            <v>620</v>
          </cell>
        </row>
        <row r="74">
          <cell r="B74">
            <v>621</v>
          </cell>
        </row>
        <row r="75">
          <cell r="B75">
            <v>622</v>
          </cell>
        </row>
        <row r="76">
          <cell r="B76">
            <v>623</v>
          </cell>
        </row>
        <row r="77">
          <cell r="B77">
            <v>624</v>
          </cell>
        </row>
        <row r="78">
          <cell r="B78">
            <v>625</v>
          </cell>
        </row>
        <row r="79">
          <cell r="B79">
            <v>626</v>
          </cell>
        </row>
        <row r="80">
          <cell r="B80">
            <v>627</v>
          </cell>
        </row>
        <row r="81">
          <cell r="B81">
            <v>701</v>
          </cell>
        </row>
        <row r="82">
          <cell r="B82">
            <v>702</v>
          </cell>
        </row>
        <row r="83">
          <cell r="B83">
            <v>703</v>
          </cell>
        </row>
        <row r="84">
          <cell r="B84">
            <v>704</v>
          </cell>
        </row>
        <row r="85">
          <cell r="B85">
            <v>705</v>
          </cell>
        </row>
        <row r="86">
          <cell r="B86">
            <v>706</v>
          </cell>
        </row>
        <row r="87">
          <cell r="B87">
            <v>707</v>
          </cell>
        </row>
        <row r="88">
          <cell r="B88">
            <v>708</v>
          </cell>
        </row>
        <row r="89">
          <cell r="B89">
            <v>709</v>
          </cell>
        </row>
        <row r="90">
          <cell r="B90">
            <v>710</v>
          </cell>
        </row>
        <row r="91">
          <cell r="B91">
            <v>711</v>
          </cell>
        </row>
        <row r="92">
          <cell r="B92">
            <v>712</v>
          </cell>
        </row>
        <row r="93">
          <cell r="B93">
            <v>713</v>
          </cell>
        </row>
        <row r="94">
          <cell r="B94">
            <v>714</v>
          </cell>
        </row>
        <row r="95">
          <cell r="B95">
            <v>715</v>
          </cell>
        </row>
        <row r="96">
          <cell r="B96">
            <v>716</v>
          </cell>
        </row>
        <row r="97">
          <cell r="B97">
            <v>717</v>
          </cell>
        </row>
        <row r="98">
          <cell r="B98">
            <v>718</v>
          </cell>
        </row>
        <row r="99">
          <cell r="B99">
            <v>719</v>
          </cell>
        </row>
        <row r="100">
          <cell r="B100">
            <v>720</v>
          </cell>
        </row>
        <row r="101">
          <cell r="B101">
            <v>721</v>
          </cell>
        </row>
        <row r="102">
          <cell r="B102">
            <v>722</v>
          </cell>
        </row>
        <row r="103">
          <cell r="B103">
            <v>801</v>
          </cell>
        </row>
        <row r="104">
          <cell r="B104">
            <v>802</v>
          </cell>
        </row>
        <row r="105">
          <cell r="B105">
            <v>803</v>
          </cell>
        </row>
        <row r="106">
          <cell r="B106">
            <v>804</v>
          </cell>
        </row>
        <row r="107">
          <cell r="B107">
            <v>805</v>
          </cell>
        </row>
        <row r="108">
          <cell r="B108">
            <v>806</v>
          </cell>
        </row>
        <row r="109">
          <cell r="B109">
            <v>807</v>
          </cell>
        </row>
        <row r="110">
          <cell r="B110">
            <v>808</v>
          </cell>
        </row>
        <row r="111">
          <cell r="B111">
            <v>809</v>
          </cell>
        </row>
        <row r="112">
          <cell r="B112">
            <v>901</v>
          </cell>
        </row>
        <row r="113">
          <cell r="B113">
            <v>902</v>
          </cell>
        </row>
        <row r="114">
          <cell r="B114">
            <v>903</v>
          </cell>
        </row>
        <row r="115">
          <cell r="B115">
            <v>904</v>
          </cell>
        </row>
        <row r="116">
          <cell r="B116">
            <v>905</v>
          </cell>
        </row>
        <row r="117">
          <cell r="B117">
            <v>906</v>
          </cell>
        </row>
        <row r="118">
          <cell r="B118">
            <v>907</v>
          </cell>
        </row>
        <row r="119">
          <cell r="B119">
            <v>1001</v>
          </cell>
        </row>
        <row r="120">
          <cell r="B120">
            <v>1002</v>
          </cell>
        </row>
        <row r="121">
          <cell r="B121">
            <v>1003</v>
          </cell>
        </row>
        <row r="122">
          <cell r="B122">
            <v>1004</v>
          </cell>
        </row>
        <row r="123">
          <cell r="B123">
            <v>1101</v>
          </cell>
        </row>
        <row r="124">
          <cell r="B124">
            <v>1102</v>
          </cell>
        </row>
        <row r="125">
          <cell r="B125">
            <v>1103</v>
          </cell>
        </row>
        <row r="126">
          <cell r="B126">
            <v>1104</v>
          </cell>
        </row>
        <row r="127">
          <cell r="B127">
            <v>1105</v>
          </cell>
        </row>
        <row r="128">
          <cell r="B128">
            <v>1106</v>
          </cell>
        </row>
        <row r="129">
          <cell r="B129">
            <v>1107</v>
          </cell>
        </row>
        <row r="130">
          <cell r="B130">
            <v>1108</v>
          </cell>
        </row>
        <row r="131">
          <cell r="B131">
            <v>1109</v>
          </cell>
        </row>
        <row r="132">
          <cell r="B132">
            <v>1110</v>
          </cell>
        </row>
        <row r="133">
          <cell r="B133">
            <v>1201</v>
          </cell>
        </row>
        <row r="134">
          <cell r="B134">
            <v>1202</v>
          </cell>
        </row>
        <row r="135">
          <cell r="B135">
            <v>1203</v>
          </cell>
        </row>
        <row r="136">
          <cell r="B136">
            <v>1204</v>
          </cell>
        </row>
        <row r="137">
          <cell r="B137">
            <v>1205</v>
          </cell>
        </row>
        <row r="138">
          <cell r="B138">
            <v>1206</v>
          </cell>
        </row>
        <row r="139">
          <cell r="B139">
            <v>1207</v>
          </cell>
        </row>
        <row r="140">
          <cell r="B140">
            <v>1208</v>
          </cell>
        </row>
        <row r="141">
          <cell r="B141">
            <v>1301</v>
          </cell>
        </row>
        <row r="142">
          <cell r="B142">
            <v>1302</v>
          </cell>
        </row>
        <row r="143">
          <cell r="B143">
            <v>1401</v>
          </cell>
        </row>
        <row r="144">
          <cell r="B144">
            <v>1402</v>
          </cell>
        </row>
        <row r="145">
          <cell r="B145">
            <v>1403</v>
          </cell>
        </row>
        <row r="146">
          <cell r="B146">
            <v>1404</v>
          </cell>
        </row>
        <row r="147">
          <cell r="B147">
            <v>1405</v>
          </cell>
        </row>
        <row r="148">
          <cell r="B148">
            <v>1406</v>
          </cell>
        </row>
        <row r="149">
          <cell r="B149">
            <v>1407</v>
          </cell>
        </row>
        <row r="150">
          <cell r="B150">
            <v>1408</v>
          </cell>
        </row>
        <row r="151">
          <cell r="B151">
            <v>1501</v>
          </cell>
        </row>
        <row r="152">
          <cell r="B152">
            <v>1502</v>
          </cell>
        </row>
        <row r="153">
          <cell r="B153">
            <v>1503</v>
          </cell>
        </row>
        <row r="154">
          <cell r="B154">
            <v>1504</v>
          </cell>
        </row>
        <row r="155">
          <cell r="B155">
            <v>1505</v>
          </cell>
        </row>
        <row r="161">
          <cell r="C161" t="str">
            <v>I.Šilumos_įsigijimo_sąnaudos</v>
          </cell>
        </row>
        <row r="162">
          <cell r="C162" t="str">
            <v>II.Kuro_sąnaudos_energijai_gaminti</v>
          </cell>
        </row>
        <row r="163">
          <cell r="C163" t="str">
            <v>III.Elektros_energijos_technologinėms_reikmėms_įsigijimo_sąnaudos</v>
          </cell>
        </row>
        <row r="164">
          <cell r="C164" t="str">
            <v>IV.Vandens_technologinėms_reikmėms_įsigijimo_sąnaudos</v>
          </cell>
        </row>
        <row r="165">
          <cell r="C165" t="str">
            <v>V.Apyvartinių_taršos_leidimų_įsigijimo_sąnaudos</v>
          </cell>
        </row>
        <row r="166">
          <cell r="C166" t="str">
            <v>VI.Nusidėvėjimo_sąnaudos</v>
          </cell>
        </row>
        <row r="167">
          <cell r="C167" t="str">
            <v>VII.Einamojo_remonto_ir_aptarnavimo_sąnaudos</v>
          </cell>
        </row>
        <row r="168">
          <cell r="C168" t="str">
            <v>VIII.Personalo_sąnaudos</v>
          </cell>
        </row>
        <row r="169">
          <cell r="C169" t="str">
            <v>IX.Mokesčių_sąnaudos</v>
          </cell>
        </row>
        <row r="170">
          <cell r="C170" t="str">
            <v>X.Finansinės_sąnaudos</v>
          </cell>
        </row>
        <row r="171">
          <cell r="C171" t="str">
            <v>XI.Administracinės_sąnaudos</v>
          </cell>
        </row>
        <row r="172">
          <cell r="C172" t="str">
            <v>XII.Rinkodaros_ir_pardavimų_sąnaudos</v>
          </cell>
        </row>
        <row r="173">
          <cell r="C173" t="str">
            <v>XIII.Šilumos_ūkio_turto_nuomos,_koncesijos_sąnaudos</v>
          </cell>
        </row>
        <row r="174">
          <cell r="C174" t="str">
            <v>XIV.Kitos_paskirstomos_sąnaudos</v>
          </cell>
        </row>
        <row r="175">
          <cell r="C175" t="str">
            <v>XV.Nepaskirstomos_sąnaudos</v>
          </cell>
        </row>
      </sheetData>
      <sheetData sheetId="1">
        <row r="24">
          <cell r="O24" t="str">
            <v>I.Šiluma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4">
          <cell r="O24" t="str">
            <v>I.Šiluma</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
      <sheetName val="Turinys"/>
      <sheetName val="AR"/>
      <sheetName val="Suvestinė"/>
      <sheetName val="Pradžia"/>
      <sheetName val="0.Nešikliai"/>
      <sheetName val="1.DK"/>
      <sheetName val="2.Sąnaudos"/>
      <sheetName val="2a"/>
      <sheetName val="3.Personalas"/>
      <sheetName val="4.Turtas"/>
      <sheetName val="5.Rezervas"/>
      <sheetName val="6.Pajamos"/>
      <sheetName val="7.SandoriaiVV"/>
      <sheetName val="8.Balansas"/>
      <sheetName val="2b"/>
      <sheetName val="Kontrolė"/>
      <sheetName val="Kontrole"/>
      <sheetName val="1"/>
      <sheetName val="2"/>
      <sheetName val="3"/>
      <sheetName val="4"/>
      <sheetName val="5-1"/>
      <sheetName val="5-2"/>
      <sheetName val="5-3"/>
      <sheetName val="5-5"/>
      <sheetName val="5-7"/>
      <sheetName val="5-8"/>
      <sheetName val="7"/>
      <sheetName val="8"/>
      <sheetName val="9"/>
      <sheetName val="10"/>
      <sheetName val="13"/>
      <sheetName val="14"/>
      <sheetName val="15"/>
      <sheetName val="16"/>
      <sheetName val="17"/>
      <sheetName val="AR_p"/>
      <sheetName val="1.vardai"/>
      <sheetName val="_lists"/>
    </sheetNames>
    <sheetDataSet>
      <sheetData sheetId="0">
        <row r="17">
          <cell r="H17" t="str">
            <v>0.Gamybos_šaltinis_AŠT</v>
          </cell>
        </row>
        <row r="18">
          <cell r="H18" t="str">
            <v>0.Gamybos_šaltinis_Kaimas</v>
          </cell>
        </row>
        <row r="19">
          <cell r="H19" t="str">
            <v>I.Gamyba</v>
          </cell>
        </row>
        <row r="20">
          <cell r="H20" t="str">
            <v>I.Rezervas</v>
          </cell>
        </row>
        <row r="21">
          <cell r="H21" t="str">
            <v>I.Perdavimas</v>
          </cell>
        </row>
        <row r="22">
          <cell r="H22" t="str">
            <v>I.Mažm_aptarnavimas</v>
          </cell>
        </row>
        <row r="23">
          <cell r="H23" t="str">
            <v>I.Sis_priežiūra</v>
          </cell>
        </row>
        <row r="24">
          <cell r="H24" t="str">
            <v>I.Sis_rekonstrukcija</v>
          </cell>
        </row>
        <row r="25">
          <cell r="H25" t="str">
            <v>I.ATL</v>
          </cell>
        </row>
        <row r="26">
          <cell r="H26" t="str">
            <v>I.Vanduo</v>
          </cell>
        </row>
        <row r="27">
          <cell r="H27" t="str">
            <v>I.Nereguliuojama</v>
          </cell>
        </row>
        <row r="28">
          <cell r="H28" t="str">
            <v>-</v>
          </cell>
        </row>
        <row r="29">
          <cell r="H29" t="str">
            <v>-</v>
          </cell>
        </row>
        <row r="30">
          <cell r="H30" t="str">
            <v>-</v>
          </cell>
        </row>
        <row r="31">
          <cell r="H31" t="str">
            <v>-</v>
          </cell>
        </row>
        <row r="32">
          <cell r="H32" t="str">
            <v>-</v>
          </cell>
        </row>
        <row r="33">
          <cell r="H33" t="str">
            <v>I.Perteklinė_galia</v>
          </cell>
        </row>
        <row r="34">
          <cell r="H34" t="str">
            <v>II.Infrastruktūros_eksploatacija</v>
          </cell>
        </row>
        <row r="35">
          <cell r="H35" t="str">
            <v>II.Pardavimai</v>
          </cell>
        </row>
        <row r="36">
          <cell r="H36" t="str">
            <v>II.Sandėlis</v>
          </cell>
        </row>
        <row r="37">
          <cell r="H37" t="str">
            <v>II.Transportas</v>
          </cell>
        </row>
        <row r="38">
          <cell r="H38" t="str">
            <v>II.Personalas</v>
          </cell>
        </row>
        <row r="39">
          <cell r="H39" t="str">
            <v>II.Dirbtuvės</v>
          </cell>
        </row>
        <row r="40">
          <cell r="H40" t="str">
            <v>- - -</v>
          </cell>
        </row>
        <row r="41">
          <cell r="H41" t="str">
            <v>- - -</v>
          </cell>
        </row>
        <row r="42">
          <cell r="H42" t="str">
            <v>- - -</v>
          </cell>
        </row>
        <row r="43">
          <cell r="H43" t="str">
            <v>- - -</v>
          </cell>
        </row>
        <row r="44">
          <cell r="H44" t="str">
            <v>III.ADMIN</v>
          </cell>
        </row>
        <row r="45">
          <cell r="H45" t="str">
            <v>IV.NEPAS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irkta"/>
      <sheetName val="PK"/>
      <sheetName val="MK"/>
      <sheetName val="rajone"/>
      <sheetName val="balansas"/>
      <sheetName val="naud.atl."/>
      <sheetName val="el.en.g."/>
      <sheetName val="išl.el."/>
      <sheetName val="tarif"/>
      <sheetName val="išl.el. G"/>
      <sheetName val="draudimai"/>
      <sheetName val="veiklos"/>
      <sheetName val="Janinai"/>
      <sheetName val="Sheet1"/>
      <sheetName val="Prices"/>
      <sheetName val="sg_viso_"/>
      <sheetName val="naud_atl_"/>
      <sheetName val="el_en_g_"/>
      <sheetName val="išl_el_"/>
      <sheetName val="išl_el__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lists"/>
      <sheetName val="Pokyčiai"/>
      <sheetName val="Instrukcija"/>
      <sheetName val="Pradžia"/>
      <sheetName val="0.Nešikliai"/>
      <sheetName val="1.DK"/>
      <sheetName val="2.Turtas"/>
      <sheetName val="2a"/>
      <sheetName val="2b"/>
      <sheetName val="2^a"/>
      <sheetName val="2^b"/>
      <sheetName val="2^c"/>
      <sheetName val="3.Personalas"/>
      <sheetName val="3a"/>
      <sheetName val="4a.Būtinosios"/>
      <sheetName val="4b.Nebūtinosios"/>
      <sheetName val="5.Sąnaudos"/>
      <sheetName val="5a"/>
      <sheetName val="5b"/>
      <sheetName val="6.Kogeneracija"/>
      <sheetName val="6a"/>
      <sheetName val="7.Balansas"/>
      <sheetName val="PR1.Konsoliduota P(N)"/>
      <sheetName val="PR2.Konsoliduotas B"/>
      <sheetName val="PR3.Konsoliduotas JR"/>
      <sheetName val="PR4.IT ataskaita"/>
      <sheetName val="PR5.VV1"/>
      <sheetName val="PR5.VV2"/>
      <sheetName val="PR5.VV3"/>
      <sheetName val="PR5.VV4"/>
      <sheetName val="PR5.VV5"/>
      <sheetName val="PR5.VV6"/>
      <sheetName val="PR5.VV7"/>
      <sheetName val="PR5.VV8"/>
      <sheetName val="PRIEDAS 6. IT normatyvai"/>
      <sheetName val="PR7.Didzioji Knyga"/>
      <sheetName val="PR8.TS ataskaita"/>
      <sheetName val="PR9.NS ataskaita"/>
      <sheetName val="PR10.NS-PP ataskaita"/>
      <sheetName val="PR11.Kogeneracija"/>
      <sheetName val="PR12.Elektra SR"/>
      <sheetName val="PR13.Šiluma SR"/>
      <sheetName val="PR14.BS ataskaita"/>
      <sheetName val="PR15.Sanaudu ataskaita"/>
      <sheetName val="PRIEDAS 16. Būtinos sąnaudos"/>
      <sheetName val="PRIEDAS 17. Paslaugų ataskaita"/>
      <sheetName val="0_Nešikliai"/>
      <sheetName val="1_DK"/>
      <sheetName val="2_Turtas"/>
      <sheetName val="3_Personalas"/>
      <sheetName val="4a_Būtinosios"/>
      <sheetName val="4b_Nebūtinosios"/>
      <sheetName val="5_Sąnaudos"/>
      <sheetName val="6_Kogeneracija"/>
      <sheetName val="7_Balansas"/>
      <sheetName val="PR1_Konsoliduota_P(N)"/>
      <sheetName val="PR2_Konsoliduotas_B"/>
      <sheetName val="PR3_Konsoliduotas_JR"/>
      <sheetName val="PR4_IT_ataskaita"/>
      <sheetName val="PR5_VV1"/>
      <sheetName val="PR5_VV2"/>
      <sheetName val="PR5_VV3"/>
      <sheetName val="PR5_VV4"/>
      <sheetName val="PR5_VV5"/>
      <sheetName val="PR5_VV6"/>
      <sheetName val="PR5_VV7"/>
      <sheetName val="PR5_VV8"/>
      <sheetName val="PRIEDAS_6__IT_normatyvai"/>
      <sheetName val="PR7_Didzioji_Knyga"/>
      <sheetName val="PR8_TS_ataskaita"/>
      <sheetName val="PR9_NS_ataskaita"/>
      <sheetName val="PR10_NS-PP_ataskaita"/>
      <sheetName val="PR11_Kogeneracija"/>
      <sheetName val="PR12_Elektra_SR"/>
      <sheetName val="PR13_Šiluma_SR"/>
      <sheetName val="PR14_BS_ataskaita"/>
      <sheetName val="PR15_Sanaudu_ataskaita"/>
      <sheetName val="PRIEDAS_16__Būtinos_sąnaudos"/>
      <sheetName val="PRIEDAS_17__Paslaugų_ataskaita"/>
    </sheetNames>
    <sheetDataSet>
      <sheetData sheetId="0">
        <row r="6">
          <cell r="C6" t="str">
            <v>I.Nematerialus</v>
          </cell>
        </row>
        <row r="223">
          <cell r="C223" t="str">
            <v>-</v>
          </cell>
        </row>
      </sheetData>
      <sheetData sheetId="1" refreshError="1"/>
      <sheetData sheetId="2" refreshError="1"/>
      <sheetData sheetId="3">
        <row r="9">
          <cell r="U9" t="str">
            <v>Visos</v>
          </cell>
        </row>
        <row r="10">
          <cell r="U10">
            <v>0</v>
          </cell>
        </row>
        <row r="11">
          <cell r="U11">
            <v>0</v>
          </cell>
        </row>
        <row r="12">
          <cell r="U12">
            <v>0</v>
          </cell>
        </row>
        <row r="13">
          <cell r="U13">
            <v>0</v>
          </cell>
        </row>
        <row r="14">
          <cell r="U14">
            <v>0</v>
          </cell>
        </row>
      </sheetData>
      <sheetData sheetId="4"/>
      <sheetData sheetId="5" refreshError="1"/>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ainos"/>
      <sheetName val="kainos"/>
      <sheetName val="suv"/>
      <sheetName val="gamybaB"/>
      <sheetName val="gamybaK"/>
      <sheetName val="gamybaG"/>
      <sheetName val="perdavimasK"/>
      <sheetName val="perdavimasG"/>
      <sheetName val="perdavimasB"/>
      <sheetName val="pardavimasK"/>
      <sheetName val="pardavimasG"/>
      <sheetName val="pardavimasB"/>
      <sheetName val="sg viso "/>
      <sheetName val="mieste"/>
      <sheetName val="elektrine"/>
      <sheetName val="KRK"/>
      <sheetName val="LRK"/>
      <sheetName val="PK"/>
      <sheetName val="MK"/>
      <sheetName val="rajone"/>
      <sheetName val="pirkta"/>
      <sheetName val="balansas"/>
      <sheetName val="naud.atl."/>
      <sheetName val="el.en.g."/>
      <sheetName val="išl.el."/>
      <sheetName val="tarif"/>
      <sheetName val="išl.el. G"/>
      <sheetName val="BŪĮ"/>
      <sheetName val="draudimai"/>
      <sheetName val="veiklos"/>
      <sheetName val="bendra"/>
      <sheetName val="sg_viso_"/>
      <sheetName val="naud_atl_"/>
      <sheetName val="el_en_g_"/>
      <sheetName val="išl_el_"/>
      <sheetName val="išl_el__G"/>
      <sheetName val="sg viso"/>
      <sheetName val="sg_viso_1"/>
      <sheetName val="naud_atl_1"/>
      <sheetName val="el_en_g_1"/>
      <sheetName val="išl_el_1"/>
      <sheetName val="išl_el__G1"/>
      <sheetName val="sg_vis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elaidos"/>
      <sheetName val="dkainos"/>
      <sheetName val="kainos"/>
      <sheetName val="suv"/>
      <sheetName val="suv(paskutinis)"/>
      <sheetName val="sg viso "/>
      <sheetName val="mieste"/>
      <sheetName val="elektrine"/>
      <sheetName val="KRK"/>
      <sheetName val="LRK"/>
      <sheetName val="pirkta"/>
      <sheetName val="PK"/>
      <sheetName val="MK"/>
      <sheetName val="rajone"/>
      <sheetName val="balansas"/>
      <sheetName val="naud.atl."/>
      <sheetName val="priel"/>
      <sheetName val="el.en.g."/>
      <sheetName val="elektra"/>
      <sheetName val="išl.el."/>
      <sheetName val="tarif"/>
      <sheetName val="išl.el. G"/>
      <sheetName val="draudimai"/>
      <sheetName val="veiklos"/>
      <sheetName val="Janinai"/>
      <sheetName val="Kainų dedamosios"/>
      <sheetName val="PŠ kainos"/>
      <sheetName val="PE"/>
      <sheetName val="GEOTERMOS"/>
      <sheetName val="Mazuto kainos"/>
      <sheetName val="sg viso"/>
      <sheetName val="sg_viso_"/>
      <sheetName val="naud_atl_"/>
      <sheetName val="el_en_g_"/>
      <sheetName val="išl_el_"/>
      <sheetName val="išl_el__G"/>
      <sheetName val="Kainų_dedamosios"/>
      <sheetName val="PŠ_kainos"/>
      <sheetName val="Mazuto_kainos"/>
      <sheetName val="sg_vi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A5FB-C220-46A3-99B4-1B8F1BA1F23B}">
  <sheetPr>
    <tabColor theme="0" tint="-0.14999847407452621"/>
  </sheetPr>
  <dimension ref="C2:E25"/>
  <sheetViews>
    <sheetView showGridLines="0" tabSelected="1" workbookViewId="0">
      <selection activeCell="B85" sqref="B85:Y85"/>
    </sheetView>
  </sheetViews>
  <sheetFormatPr defaultRowHeight="15"/>
  <cols>
    <col min="3" max="3" width="10.140625" customWidth="1"/>
    <col min="4" max="4" width="58.140625" customWidth="1"/>
    <col min="5" max="5" width="25.85546875" customWidth="1"/>
    <col min="6" max="6" width="31.140625" customWidth="1"/>
  </cols>
  <sheetData>
    <row r="2" spans="3:5" ht="60">
      <c r="E2" s="1" t="s">
        <v>0</v>
      </c>
    </row>
    <row r="3" spans="3:5" ht="47.25">
      <c r="C3" s="1"/>
      <c r="D3" s="2" t="s">
        <v>1</v>
      </c>
    </row>
    <row r="4" spans="3:5" ht="15.75" thickBot="1"/>
    <row r="5" spans="3:5" ht="15.75" thickBot="1">
      <c r="C5" s="3" t="s">
        <v>2</v>
      </c>
      <c r="D5" s="3" t="s">
        <v>3</v>
      </c>
      <c r="E5" s="4" t="s">
        <v>4</v>
      </c>
    </row>
    <row r="6" spans="3:5">
      <c r="C6" s="5" t="s">
        <v>5</v>
      </c>
      <c r="D6" s="6" t="s">
        <v>6</v>
      </c>
      <c r="E6" s="7"/>
    </row>
    <row r="7" spans="3:5">
      <c r="C7" s="5" t="s">
        <v>7</v>
      </c>
      <c r="D7" s="8" t="s">
        <v>8</v>
      </c>
      <c r="E7" s="5">
        <v>4</v>
      </c>
    </row>
    <row r="8" spans="3:5">
      <c r="C8" s="5" t="s">
        <v>7</v>
      </c>
      <c r="D8" s="8" t="s">
        <v>9</v>
      </c>
      <c r="E8" s="9" t="s">
        <v>10</v>
      </c>
    </row>
    <row r="9" spans="3:5" ht="15.75" thickBot="1">
      <c r="C9" s="10" t="s">
        <v>7</v>
      </c>
      <c r="D9" s="11" t="s">
        <v>11</v>
      </c>
      <c r="E9" s="10" t="s">
        <v>10</v>
      </c>
    </row>
    <row r="10" spans="3:5">
      <c r="C10" s="12" t="s">
        <v>12</v>
      </c>
      <c r="D10" s="13" t="s">
        <v>13</v>
      </c>
      <c r="E10" s="12"/>
    </row>
    <row r="11" spans="3:5">
      <c r="C11" s="14" t="s">
        <v>14</v>
      </c>
      <c r="D11" s="15" t="s">
        <v>15</v>
      </c>
      <c r="E11" s="14" t="s">
        <v>16</v>
      </c>
    </row>
    <row r="12" spans="3:5">
      <c r="C12" s="16" t="s">
        <v>17</v>
      </c>
      <c r="D12" s="17" t="s">
        <v>18</v>
      </c>
      <c r="E12" s="16" t="s">
        <v>19</v>
      </c>
    </row>
    <row r="13" spans="3:5">
      <c r="C13" s="5" t="s">
        <v>20</v>
      </c>
      <c r="D13" s="18" t="s">
        <v>21</v>
      </c>
      <c r="E13" s="5">
        <v>50</v>
      </c>
    </row>
    <row r="14" spans="3:5" ht="51.75" thickBot="1">
      <c r="C14" s="10" t="s">
        <v>22</v>
      </c>
      <c r="D14" s="19" t="s">
        <v>23</v>
      </c>
      <c r="E14" s="10">
        <v>35</v>
      </c>
    </row>
    <row r="15" spans="3:5">
      <c r="C15" s="12" t="s">
        <v>24</v>
      </c>
      <c r="D15" s="13" t="s">
        <v>25</v>
      </c>
      <c r="E15" s="12"/>
    </row>
    <row r="16" spans="3:5" ht="51">
      <c r="C16" s="10" t="s">
        <v>26</v>
      </c>
      <c r="D16" s="19" t="s">
        <v>27</v>
      </c>
      <c r="E16" s="10">
        <v>10</v>
      </c>
    </row>
    <row r="17" spans="3:5" ht="15.75" thickBot="1">
      <c r="C17" s="20" t="s">
        <v>28</v>
      </c>
      <c r="D17" s="21" t="s">
        <v>29</v>
      </c>
      <c r="E17" s="20">
        <v>5</v>
      </c>
    </row>
    <row r="18" spans="3:5">
      <c r="C18" s="12" t="s">
        <v>30</v>
      </c>
      <c r="D18" s="13" t="s">
        <v>31</v>
      </c>
      <c r="E18" s="12"/>
    </row>
    <row r="19" spans="3:5">
      <c r="C19" s="10" t="s">
        <v>32</v>
      </c>
      <c r="D19" s="18" t="s">
        <v>33</v>
      </c>
      <c r="E19" s="22">
        <v>6</v>
      </c>
    </row>
    <row r="20" spans="3:5" ht="26.25" thickBot="1">
      <c r="C20" s="5" t="s">
        <v>34</v>
      </c>
      <c r="D20" s="19" t="s">
        <v>35</v>
      </c>
      <c r="E20" s="5">
        <v>6</v>
      </c>
    </row>
    <row r="21" spans="3:5">
      <c r="C21" s="12" t="s">
        <v>36</v>
      </c>
      <c r="D21" s="13" t="s">
        <v>37</v>
      </c>
      <c r="E21" s="23"/>
    </row>
    <row r="22" spans="3:5">
      <c r="C22" s="5" t="s">
        <v>38</v>
      </c>
      <c r="D22" s="8" t="s">
        <v>39</v>
      </c>
      <c r="E22" s="5">
        <v>7</v>
      </c>
    </row>
    <row r="23" spans="3:5" ht="26.25" thickBot="1">
      <c r="C23" s="20" t="s">
        <v>40</v>
      </c>
      <c r="D23" s="24" t="s">
        <v>41</v>
      </c>
      <c r="E23" s="20">
        <v>10</v>
      </c>
    </row>
    <row r="24" spans="3:5">
      <c r="C24" s="25"/>
      <c r="E24" s="26"/>
    </row>
    <row r="25" spans="3:5">
      <c r="D25" s="27"/>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5DAF-2C13-451A-87F2-4780B1DB3DEC}">
  <sheetPr>
    <tabColor theme="0" tint="-0.14999847407452621"/>
  </sheetPr>
  <dimension ref="A1:D30"/>
  <sheetViews>
    <sheetView showGridLines="0" workbookViewId="0">
      <selection activeCell="B85" sqref="B85:Y85"/>
    </sheetView>
  </sheetViews>
  <sheetFormatPr defaultRowHeight="15"/>
  <cols>
    <col min="2" max="2" width="6.7109375" customWidth="1"/>
    <col min="3" max="3" width="71.28515625" customWidth="1"/>
    <col min="4" max="4" width="22.140625" customWidth="1"/>
  </cols>
  <sheetData>
    <row r="1" spans="1:4">
      <c r="A1" s="26"/>
      <c r="B1" s="26"/>
      <c r="C1" s="26"/>
      <c r="D1" s="26"/>
    </row>
    <row r="2" spans="1:4" ht="72">
      <c r="A2" s="26"/>
      <c r="B2" s="26"/>
      <c r="C2" s="26"/>
      <c r="D2" s="1" t="s">
        <v>42</v>
      </c>
    </row>
    <row r="3" spans="1:4">
      <c r="A3" s="26"/>
      <c r="B3" s="26"/>
      <c r="C3" s="28" t="s">
        <v>1267</v>
      </c>
      <c r="D3" s="26"/>
    </row>
    <row r="4" spans="1:4">
      <c r="A4" s="26"/>
      <c r="B4" s="26"/>
      <c r="C4" s="28" t="s">
        <v>1268</v>
      </c>
      <c r="D4" s="26"/>
    </row>
    <row r="5" spans="1:4">
      <c r="A5" s="26"/>
      <c r="B5" s="26"/>
      <c r="C5" s="26"/>
      <c r="D5" s="26"/>
    </row>
    <row r="6" spans="1:4" ht="15.75">
      <c r="A6" s="26"/>
      <c r="B6" s="26"/>
      <c r="C6" s="29" t="s">
        <v>43</v>
      </c>
      <c r="D6" s="26"/>
    </row>
    <row r="7" spans="1:4" ht="15.75" thickBot="1">
      <c r="A7" s="26"/>
      <c r="B7" s="26"/>
      <c r="C7" s="26"/>
      <c r="D7" s="26"/>
    </row>
    <row r="8" spans="1:4" ht="26.25" thickBot="1">
      <c r="A8" s="26"/>
      <c r="B8" s="30" t="s">
        <v>44</v>
      </c>
      <c r="C8" s="30" t="s">
        <v>45</v>
      </c>
      <c r="D8" s="31" t="s">
        <v>46</v>
      </c>
    </row>
    <row r="9" spans="1:4" ht="15.75" thickBot="1">
      <c r="A9" s="26"/>
      <c r="B9" s="32"/>
      <c r="C9" s="30" t="s">
        <v>47</v>
      </c>
      <c r="D9" s="33"/>
    </row>
    <row r="10" spans="1:4">
      <c r="A10" s="26"/>
      <c r="B10" s="34" t="s">
        <v>48</v>
      </c>
      <c r="C10" s="34" t="s">
        <v>49</v>
      </c>
      <c r="D10" s="35">
        <v>8999.7070000000003</v>
      </c>
    </row>
    <row r="11" spans="1:4">
      <c r="A11" s="26"/>
      <c r="B11" s="36" t="s">
        <v>50</v>
      </c>
      <c r="C11" s="36" t="s">
        <v>51</v>
      </c>
      <c r="D11" s="37">
        <v>1421.607</v>
      </c>
    </row>
    <row r="12" spans="1:4">
      <c r="A12" s="26"/>
      <c r="B12" s="36" t="s">
        <v>52</v>
      </c>
      <c r="C12" s="36" t="s">
        <v>53</v>
      </c>
      <c r="D12" s="37">
        <v>178.66399999999999</v>
      </c>
    </row>
    <row r="13" spans="1:4">
      <c r="A13" s="26"/>
      <c r="B13" s="36" t="s">
        <v>54</v>
      </c>
      <c r="C13" s="36" t="s">
        <v>55</v>
      </c>
      <c r="D13" s="37">
        <v>123.03</v>
      </c>
    </row>
    <row r="14" spans="1:4" ht="15.75" thickBot="1">
      <c r="A14" s="26"/>
      <c r="B14" s="38" t="s">
        <v>56</v>
      </c>
      <c r="C14" s="38" t="s">
        <v>57</v>
      </c>
      <c r="D14" s="39">
        <v>0.84499999999999997</v>
      </c>
    </row>
    <row r="15" spans="1:4" ht="16.5" thickTop="1" thickBot="1">
      <c r="A15" s="26"/>
      <c r="B15" s="40"/>
      <c r="C15" s="40" t="s">
        <v>58</v>
      </c>
      <c r="D15" s="41">
        <f>SUM(D10:D11,D14)</f>
        <v>10422.159</v>
      </c>
    </row>
    <row r="16" spans="1:4" ht="15.75" thickBot="1">
      <c r="A16" s="26"/>
      <c r="B16" s="30"/>
      <c r="C16" s="30" t="s">
        <v>59</v>
      </c>
      <c r="D16" s="42"/>
    </row>
    <row r="17" spans="1:4">
      <c r="A17" s="26"/>
      <c r="B17" s="34" t="s">
        <v>60</v>
      </c>
      <c r="C17" s="34" t="s">
        <v>61</v>
      </c>
      <c r="D17" s="43">
        <f>SUM(D18,D20,D21,D22,D23)</f>
        <v>5530.6110000000008</v>
      </c>
    </row>
    <row r="18" spans="1:4">
      <c r="A18" s="26"/>
      <c r="B18" s="36" t="s">
        <v>62</v>
      </c>
      <c r="C18" s="36" t="s">
        <v>63</v>
      </c>
      <c r="D18" s="37">
        <v>5808.71</v>
      </c>
    </row>
    <row r="19" spans="1:4">
      <c r="A19" s="26"/>
      <c r="B19" s="36" t="s">
        <v>64</v>
      </c>
      <c r="C19" s="36" t="s">
        <v>65</v>
      </c>
      <c r="D19" s="37">
        <v>5808.71</v>
      </c>
    </row>
    <row r="20" spans="1:4">
      <c r="A20" s="26"/>
      <c r="B20" s="36" t="s">
        <v>66</v>
      </c>
      <c r="C20" s="36" t="s">
        <v>67</v>
      </c>
      <c r="D20" s="37">
        <v>0.59099999999999997</v>
      </c>
    </row>
    <row r="21" spans="1:4">
      <c r="A21" s="26"/>
      <c r="B21" s="36" t="s">
        <v>68</v>
      </c>
      <c r="C21" s="36" t="s">
        <v>69</v>
      </c>
      <c r="D21" s="37">
        <v>0</v>
      </c>
    </row>
    <row r="22" spans="1:4">
      <c r="A22" s="26"/>
      <c r="B22" s="36" t="s">
        <v>70</v>
      </c>
      <c r="C22" s="36" t="s">
        <v>71</v>
      </c>
      <c r="D22" s="37">
        <v>0</v>
      </c>
    </row>
    <row r="23" spans="1:4">
      <c r="A23" s="26"/>
      <c r="B23" s="36" t="s">
        <v>72</v>
      </c>
      <c r="C23" s="36" t="s">
        <v>73</v>
      </c>
      <c r="D23" s="37">
        <v>-278.69</v>
      </c>
    </row>
    <row r="24" spans="1:4">
      <c r="A24" s="26"/>
      <c r="B24" s="36" t="s">
        <v>74</v>
      </c>
      <c r="C24" s="36" t="s">
        <v>75</v>
      </c>
      <c r="D24" s="37">
        <v>3671.5810000000001</v>
      </c>
    </row>
    <row r="25" spans="1:4">
      <c r="A25" s="26"/>
      <c r="B25" s="36" t="s">
        <v>76</v>
      </c>
      <c r="C25" s="36" t="s">
        <v>77</v>
      </c>
      <c r="D25" s="37">
        <v>0</v>
      </c>
    </row>
    <row r="26" spans="1:4">
      <c r="A26" s="26"/>
      <c r="B26" s="36" t="s">
        <v>78</v>
      </c>
      <c r="C26" s="36" t="s">
        <v>79</v>
      </c>
      <c r="D26" s="44">
        <f>D27+D28</f>
        <v>1219.9670000000001</v>
      </c>
    </row>
    <row r="27" spans="1:4">
      <c r="A27" s="26"/>
      <c r="B27" s="36" t="s">
        <v>80</v>
      </c>
      <c r="C27" s="36" t="s">
        <v>81</v>
      </c>
      <c r="D27" s="37">
        <v>699.553</v>
      </c>
    </row>
    <row r="28" spans="1:4" ht="25.5">
      <c r="A28" s="26"/>
      <c r="B28" s="45" t="s">
        <v>82</v>
      </c>
      <c r="C28" s="45" t="s">
        <v>83</v>
      </c>
      <c r="D28" s="37">
        <v>520.41399999999999</v>
      </c>
    </row>
    <row r="29" spans="1:4" ht="15.75" thickBot="1">
      <c r="A29" s="26"/>
      <c r="B29" s="46" t="s">
        <v>84</v>
      </c>
      <c r="C29" s="46" t="s">
        <v>85</v>
      </c>
      <c r="D29" s="47">
        <v>0</v>
      </c>
    </row>
    <row r="30" spans="1:4" ht="16.5" thickTop="1" thickBot="1">
      <c r="A30" s="26"/>
      <c r="B30" s="48"/>
      <c r="C30" s="48" t="s">
        <v>86</v>
      </c>
      <c r="D30" s="49">
        <f>SUM(D17,D24,D25,D26,D29)</f>
        <v>10422.159000000001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78F24-1480-46E0-90B8-320E71BE6449}">
  <sheetPr>
    <tabColor theme="0" tint="-0.14999847407452621"/>
  </sheetPr>
  <dimension ref="A1:L95"/>
  <sheetViews>
    <sheetView showGridLines="0" topLeftCell="C1" workbookViewId="0">
      <selection activeCell="B85" sqref="B85:Y85"/>
    </sheetView>
  </sheetViews>
  <sheetFormatPr defaultRowHeight="15"/>
  <cols>
    <col min="2" max="2" width="9.140625" style="133"/>
    <col min="3" max="3" width="67.85546875" style="133" customWidth="1"/>
    <col min="4" max="4" width="22.5703125" customWidth="1"/>
    <col min="5" max="5" width="20.140625" customWidth="1"/>
    <col min="6" max="6" width="18.140625" customWidth="1"/>
    <col min="7" max="7" width="10.5703125" customWidth="1"/>
    <col min="8" max="8" width="32.140625" bestFit="1" customWidth="1"/>
    <col min="9" max="9" width="11.28515625" customWidth="1"/>
  </cols>
  <sheetData>
    <row r="1" spans="1:12">
      <c r="A1" s="28"/>
      <c r="B1" s="28"/>
      <c r="C1" s="28"/>
      <c r="D1" s="28"/>
      <c r="E1" s="28"/>
      <c r="F1" s="28"/>
      <c r="G1" s="50"/>
      <c r="H1" s="50"/>
      <c r="I1" s="28"/>
      <c r="J1" s="28"/>
      <c r="K1" s="28"/>
      <c r="L1" s="28"/>
    </row>
    <row r="2" spans="1:12" ht="84">
      <c r="A2" s="28"/>
      <c r="B2" s="28"/>
      <c r="C2" s="28"/>
      <c r="D2" s="28"/>
      <c r="E2" s="1" t="s">
        <v>87</v>
      </c>
      <c r="F2" s="28"/>
      <c r="G2" s="50"/>
      <c r="H2" s="50"/>
      <c r="I2" s="28"/>
      <c r="J2" s="28"/>
      <c r="K2" s="28"/>
      <c r="L2" s="28"/>
    </row>
    <row r="3" spans="1:12">
      <c r="A3" s="28"/>
      <c r="B3" s="28"/>
      <c r="C3" s="28" t="s">
        <v>1267</v>
      </c>
      <c r="D3" s="28"/>
      <c r="E3" s="1"/>
      <c r="F3" s="28"/>
      <c r="G3" s="50"/>
      <c r="H3" s="50"/>
      <c r="I3" s="28"/>
      <c r="J3" s="28"/>
      <c r="K3" s="28"/>
      <c r="L3" s="28"/>
    </row>
    <row r="4" spans="1:12">
      <c r="A4" s="28"/>
      <c r="B4" s="28"/>
      <c r="C4" s="28" t="s">
        <v>1268</v>
      </c>
      <c r="D4" s="28"/>
      <c r="E4" s="1"/>
      <c r="F4" s="28"/>
      <c r="G4" s="50"/>
      <c r="H4" s="50"/>
      <c r="I4" s="28"/>
      <c r="J4" s="28"/>
      <c r="K4" s="28"/>
      <c r="L4" s="28"/>
    </row>
    <row r="5" spans="1:12">
      <c r="A5" s="28"/>
      <c r="B5" s="28"/>
      <c r="C5" s="28"/>
      <c r="D5" s="28"/>
      <c r="E5" s="1"/>
      <c r="F5" s="28"/>
      <c r="G5" s="50"/>
      <c r="H5" s="50"/>
      <c r="I5" s="28"/>
      <c r="J5" s="28"/>
      <c r="K5" s="28"/>
      <c r="L5" s="28"/>
    </row>
    <row r="6" spans="1:12" ht="15.75">
      <c r="A6" s="28"/>
      <c r="B6" s="28"/>
      <c r="C6" s="51" t="s">
        <v>88</v>
      </c>
      <c r="D6" s="28"/>
      <c r="E6" s="28"/>
      <c r="F6" s="28"/>
      <c r="G6" s="50"/>
      <c r="H6" s="50"/>
      <c r="I6" s="28"/>
      <c r="J6" s="28"/>
      <c r="K6" s="28"/>
      <c r="L6" s="28"/>
    </row>
    <row r="7" spans="1:12" ht="15.75" thickBot="1">
      <c r="A7" s="28"/>
      <c r="B7" s="28"/>
      <c r="C7" s="28"/>
      <c r="D7" s="28"/>
      <c r="E7" s="28"/>
      <c r="F7" s="28"/>
      <c r="G7" s="50"/>
      <c r="H7" s="50"/>
      <c r="I7" s="28"/>
      <c r="J7" s="28"/>
      <c r="K7" s="28"/>
      <c r="L7" s="28"/>
    </row>
    <row r="8" spans="1:12" ht="15.75" thickBot="1">
      <c r="A8" s="28"/>
      <c r="B8" s="52" t="s">
        <v>2</v>
      </c>
      <c r="C8" s="53" t="s">
        <v>89</v>
      </c>
      <c r="D8" s="54" t="s">
        <v>46</v>
      </c>
      <c r="E8" s="55" t="s">
        <v>90</v>
      </c>
      <c r="F8" s="28"/>
      <c r="G8" s="50"/>
      <c r="H8" s="50"/>
      <c r="I8" s="28"/>
      <c r="J8" s="28"/>
      <c r="K8" s="28"/>
      <c r="L8" s="28"/>
    </row>
    <row r="9" spans="1:12" ht="15.75" thickBot="1">
      <c r="A9" s="28"/>
      <c r="B9" s="56" t="s">
        <v>5</v>
      </c>
      <c r="C9" s="57" t="s">
        <v>91</v>
      </c>
      <c r="D9" s="58"/>
      <c r="E9" s="59"/>
      <c r="F9" s="28"/>
      <c r="G9" s="50"/>
      <c r="H9" s="50"/>
      <c r="I9" s="28"/>
      <c r="J9" s="28"/>
      <c r="K9" s="28"/>
      <c r="L9" s="28"/>
    </row>
    <row r="10" spans="1:12" ht="24.75" thickBot="1">
      <c r="A10" s="28"/>
      <c r="B10" s="56" t="s">
        <v>48</v>
      </c>
      <c r="C10" s="57" t="s">
        <v>92</v>
      </c>
      <c r="D10" s="60">
        <f>D11+D14+D26</f>
        <v>883.09205381487118</v>
      </c>
      <c r="E10" s="61"/>
      <c r="F10" s="28" t="b">
        <v>1</v>
      </c>
      <c r="G10" s="50"/>
      <c r="H10" s="50"/>
      <c r="I10" s="62"/>
      <c r="J10" s="28"/>
      <c r="K10" s="28"/>
      <c r="L10" s="28"/>
    </row>
    <row r="11" spans="1:12">
      <c r="A11" s="28"/>
      <c r="B11" s="63" t="s">
        <v>93</v>
      </c>
      <c r="C11" s="64" t="s">
        <v>94</v>
      </c>
      <c r="D11" s="65">
        <f>SUM(D12:D13)</f>
        <v>291.40312441562054</v>
      </c>
      <c r="E11" s="66"/>
      <c r="F11" s="28" t="b">
        <v>1</v>
      </c>
      <c r="G11" s="50"/>
      <c r="H11" s="50"/>
      <c r="I11" s="28"/>
      <c r="J11" s="28"/>
      <c r="K11" s="28"/>
      <c r="L11" s="28"/>
    </row>
    <row r="12" spans="1:12">
      <c r="A12" s="28"/>
      <c r="B12" s="67" t="s">
        <v>95</v>
      </c>
      <c r="C12" s="68" t="s">
        <v>96</v>
      </c>
      <c r="D12" s="69">
        <v>286.16476996799997</v>
      </c>
      <c r="E12" s="70"/>
      <c r="F12" s="28" t="b">
        <v>1</v>
      </c>
      <c r="G12" s="50"/>
      <c r="H12" s="50"/>
      <c r="I12" s="28"/>
      <c r="J12" s="28"/>
      <c r="K12" s="28"/>
      <c r="L12" s="28"/>
    </row>
    <row r="13" spans="1:12" ht="15.75" thickBot="1">
      <c r="A13" s="28"/>
      <c r="B13" s="71" t="s">
        <v>97</v>
      </c>
      <c r="C13" s="72" t="s">
        <v>98</v>
      </c>
      <c r="D13" s="73">
        <v>5.2383544476205586</v>
      </c>
      <c r="E13" s="74"/>
      <c r="F13" s="28" t="b">
        <v>1</v>
      </c>
      <c r="G13" s="50"/>
      <c r="H13" s="50"/>
      <c r="I13" s="28"/>
      <c r="J13" s="28"/>
      <c r="K13" s="28"/>
      <c r="L13" s="28"/>
    </row>
    <row r="14" spans="1:12">
      <c r="A14" s="28"/>
      <c r="B14" s="63" t="s">
        <v>99</v>
      </c>
      <c r="C14" s="64" t="s">
        <v>100</v>
      </c>
      <c r="D14" s="65">
        <f>D15+D18+D22</f>
        <v>591.6889293992507</v>
      </c>
      <c r="E14" s="66"/>
      <c r="F14" s="28" t="b">
        <v>1</v>
      </c>
      <c r="G14" s="50"/>
      <c r="H14" s="50"/>
      <c r="I14" s="28"/>
      <c r="J14" s="28"/>
      <c r="K14" s="28"/>
      <c r="L14" s="28"/>
    </row>
    <row r="15" spans="1:12">
      <c r="A15" s="28"/>
      <c r="B15" s="75" t="s">
        <v>101</v>
      </c>
      <c r="C15" s="76" t="s">
        <v>102</v>
      </c>
      <c r="D15" s="77">
        <f>IFERROR(SUM(D16:D17)+D27*(D42/D41), 0)</f>
        <v>204.21613671117564</v>
      </c>
      <c r="E15" s="70"/>
      <c r="F15" s="28" t="b">
        <v>1</v>
      </c>
      <c r="G15" s="50"/>
      <c r="H15" s="50"/>
      <c r="I15" s="28"/>
      <c r="J15" s="28"/>
      <c r="K15" s="28"/>
      <c r="L15" s="28"/>
    </row>
    <row r="16" spans="1:12">
      <c r="A16" s="28"/>
      <c r="B16" s="67" t="s">
        <v>103</v>
      </c>
      <c r="C16" s="68" t="s">
        <v>104</v>
      </c>
      <c r="D16" s="78">
        <v>202.74317216999998</v>
      </c>
      <c r="E16" s="70"/>
      <c r="F16" s="28" t="b">
        <v>1</v>
      </c>
      <c r="G16" s="50"/>
      <c r="H16" s="50"/>
      <c r="I16" s="28"/>
      <c r="J16" s="28"/>
      <c r="K16" s="28"/>
      <c r="L16" s="28"/>
    </row>
    <row r="17" spans="1:12">
      <c r="A17" s="28"/>
      <c r="B17" s="67" t="s">
        <v>105</v>
      </c>
      <c r="C17" s="68" t="s">
        <v>98</v>
      </c>
      <c r="D17" s="69">
        <v>1.4729645411756622</v>
      </c>
      <c r="E17" s="70"/>
      <c r="F17" s="28" t="b">
        <v>1</v>
      </c>
      <c r="G17" s="50"/>
      <c r="H17" s="50"/>
      <c r="I17" s="28"/>
      <c r="J17" s="28"/>
      <c r="K17" s="28"/>
      <c r="L17" s="28" t="s">
        <v>106</v>
      </c>
    </row>
    <row r="18" spans="1:12">
      <c r="A18" s="28"/>
      <c r="B18" s="75" t="s">
        <v>107</v>
      </c>
      <c r="C18" s="76" t="s">
        <v>108</v>
      </c>
      <c r="D18" s="77">
        <f>IFERROR(SUM(D19:D21)+D27*(D43/D41), 0)</f>
        <v>358.71892928112061</v>
      </c>
      <c r="E18" s="70"/>
      <c r="F18" s="28" t="b">
        <v>1</v>
      </c>
      <c r="G18" s="50"/>
      <c r="H18" s="50"/>
      <c r="I18" s="28"/>
      <c r="J18" s="28"/>
      <c r="K18" s="28"/>
      <c r="L18" s="28"/>
    </row>
    <row r="19" spans="1:12">
      <c r="A19" s="28"/>
      <c r="B19" s="67" t="s">
        <v>109</v>
      </c>
      <c r="C19" s="68" t="s">
        <v>110</v>
      </c>
      <c r="D19" s="78">
        <v>358.70717309999998</v>
      </c>
      <c r="E19" s="70"/>
      <c r="F19" s="28" t="b">
        <v>1</v>
      </c>
      <c r="G19" s="50"/>
      <c r="H19" s="50"/>
      <c r="I19" s="28"/>
      <c r="J19" s="28"/>
      <c r="K19" s="28"/>
      <c r="L19" s="28"/>
    </row>
    <row r="20" spans="1:12">
      <c r="A20" s="28"/>
      <c r="B20" s="67" t="s">
        <v>111</v>
      </c>
      <c r="C20" s="68" t="s">
        <v>112</v>
      </c>
      <c r="D20" s="78">
        <v>0</v>
      </c>
      <c r="E20" s="70"/>
      <c r="F20" s="28" t="b">
        <v>1</v>
      </c>
      <c r="G20" s="50"/>
      <c r="H20" s="50"/>
      <c r="I20" s="28"/>
      <c r="J20" s="28"/>
      <c r="K20" s="28"/>
      <c r="L20" s="28"/>
    </row>
    <row r="21" spans="1:12">
      <c r="A21" s="28"/>
      <c r="B21" s="67" t="s">
        <v>113</v>
      </c>
      <c r="C21" s="68" t="s">
        <v>98</v>
      </c>
      <c r="D21" s="69">
        <v>1.1756181120641593E-2</v>
      </c>
      <c r="E21" s="70"/>
      <c r="F21" s="28" t="b">
        <v>1</v>
      </c>
      <c r="G21" s="50"/>
      <c r="H21" s="50"/>
      <c r="I21" s="28"/>
      <c r="J21" s="28"/>
      <c r="K21" s="28"/>
      <c r="L21" s="28"/>
    </row>
    <row r="22" spans="1:12">
      <c r="A22" s="28"/>
      <c r="B22" s="75" t="s">
        <v>114</v>
      </c>
      <c r="C22" s="76" t="s">
        <v>115</v>
      </c>
      <c r="D22" s="77">
        <f>IFERROR(SUM(D23:D25)+D27*(D44/D41), 0)</f>
        <v>28.753863406954402</v>
      </c>
      <c r="E22" s="70"/>
      <c r="F22" s="28" t="b">
        <v>1</v>
      </c>
      <c r="G22" s="50"/>
      <c r="H22" s="50"/>
      <c r="I22" s="28"/>
      <c r="J22" s="28"/>
      <c r="K22" s="28"/>
      <c r="L22" s="28"/>
    </row>
    <row r="23" spans="1:12">
      <c r="A23" s="28"/>
      <c r="B23" s="67" t="s">
        <v>116</v>
      </c>
      <c r="C23" s="68" t="s">
        <v>117</v>
      </c>
      <c r="D23" s="78">
        <v>28.598414690000002</v>
      </c>
      <c r="E23" s="70"/>
      <c r="F23" s="28" t="b">
        <v>1</v>
      </c>
      <c r="G23" s="50"/>
      <c r="H23" s="50"/>
      <c r="I23" s="28"/>
      <c r="J23" s="28"/>
      <c r="K23" s="28"/>
      <c r="L23" s="28"/>
    </row>
    <row r="24" spans="1:12">
      <c r="A24" s="28"/>
      <c r="B24" s="67" t="s">
        <v>118</v>
      </c>
      <c r="C24" s="68" t="s">
        <v>119</v>
      </c>
      <c r="D24" s="78">
        <v>0</v>
      </c>
      <c r="E24" s="70"/>
      <c r="F24" s="28" t="b">
        <v>1</v>
      </c>
      <c r="G24" s="50"/>
      <c r="H24" s="50"/>
      <c r="I24" s="28"/>
      <c r="J24" s="28"/>
      <c r="K24" s="28"/>
      <c r="L24" s="28"/>
    </row>
    <row r="25" spans="1:12" ht="15.75" thickBot="1">
      <c r="A25" s="28"/>
      <c r="B25" s="71" t="s">
        <v>120</v>
      </c>
      <c r="C25" s="72" t="s">
        <v>98</v>
      </c>
      <c r="D25" s="73">
        <v>0.15544871695440132</v>
      </c>
      <c r="E25" s="74"/>
      <c r="F25" s="28" t="b">
        <v>1</v>
      </c>
      <c r="G25" s="50"/>
      <c r="H25" s="50"/>
      <c r="I25" s="28"/>
      <c r="J25" s="28"/>
      <c r="K25" s="28"/>
      <c r="L25" s="28"/>
    </row>
    <row r="26" spans="1:12">
      <c r="A26" s="28"/>
      <c r="B26" s="63" t="s">
        <v>121</v>
      </c>
      <c r="C26" s="64" t="s">
        <v>122</v>
      </c>
      <c r="D26" s="79">
        <f>SUM(D28+D29)</f>
        <v>0</v>
      </c>
      <c r="E26" s="66"/>
      <c r="F26" s="28" t="b">
        <v>1</v>
      </c>
      <c r="G26" s="50"/>
      <c r="H26" s="50"/>
      <c r="I26" s="28"/>
      <c r="J26" s="28"/>
      <c r="K26" s="28"/>
      <c r="L26" s="28"/>
    </row>
    <row r="27" spans="1:12">
      <c r="A27" s="28"/>
      <c r="B27" s="67" t="s">
        <v>123</v>
      </c>
      <c r="C27" s="68" t="s">
        <v>124</v>
      </c>
      <c r="D27" s="80">
        <v>0</v>
      </c>
      <c r="E27" s="70"/>
      <c r="F27" s="28" t="b">
        <v>1</v>
      </c>
      <c r="G27" s="50"/>
      <c r="H27" s="50"/>
      <c r="I27" s="28"/>
      <c r="J27" s="28"/>
      <c r="K27" s="28"/>
      <c r="L27" s="28"/>
    </row>
    <row r="28" spans="1:12" ht="24">
      <c r="A28" s="28"/>
      <c r="B28" s="67" t="s">
        <v>125</v>
      </c>
      <c r="C28" s="68" t="s">
        <v>126</v>
      </c>
      <c r="D28" s="69">
        <v>0</v>
      </c>
      <c r="E28" s="70"/>
      <c r="F28" s="28" t="b">
        <v>1</v>
      </c>
      <c r="G28" s="50"/>
      <c r="H28" s="50"/>
      <c r="I28" s="28"/>
      <c r="J28" s="28"/>
      <c r="K28" s="28"/>
      <c r="L28" s="28"/>
    </row>
    <row r="29" spans="1:12" ht="15.75" thickBot="1">
      <c r="A29" s="28"/>
      <c r="B29" s="67" t="s">
        <v>127</v>
      </c>
      <c r="C29" s="72" t="s">
        <v>98</v>
      </c>
      <c r="D29" s="73">
        <v>0</v>
      </c>
      <c r="E29" s="74"/>
      <c r="F29" s="28" t="b">
        <v>1</v>
      </c>
      <c r="G29" s="50"/>
      <c r="H29" s="50"/>
      <c r="I29" s="28"/>
      <c r="J29" s="28"/>
      <c r="K29" s="28"/>
      <c r="L29" s="28"/>
    </row>
    <row r="30" spans="1:12">
      <c r="A30" s="28"/>
      <c r="B30" s="63" t="s">
        <v>50</v>
      </c>
      <c r="C30" s="81" t="s">
        <v>128</v>
      </c>
      <c r="D30" s="65">
        <f>D31+D35</f>
        <v>137.08382081312871</v>
      </c>
      <c r="E30" s="66"/>
      <c r="F30" s="28" t="b">
        <v>1</v>
      </c>
      <c r="G30" s="50"/>
      <c r="H30" s="50"/>
      <c r="I30" s="28"/>
      <c r="J30" s="28"/>
      <c r="K30" s="28"/>
      <c r="L30" s="28"/>
    </row>
    <row r="31" spans="1:12">
      <c r="A31" s="28"/>
      <c r="B31" s="75" t="s">
        <v>52</v>
      </c>
      <c r="C31" s="76" t="s">
        <v>129</v>
      </c>
      <c r="D31" s="77">
        <f>SUM(D32:D34)</f>
        <v>71.569636113128723</v>
      </c>
      <c r="E31" s="70"/>
      <c r="F31" s="28" t="b">
        <v>1</v>
      </c>
      <c r="G31" s="50"/>
      <c r="H31" s="50"/>
      <c r="I31" s="28"/>
      <c r="J31" s="28"/>
      <c r="K31" s="28"/>
      <c r="L31" s="28"/>
    </row>
    <row r="32" spans="1:12">
      <c r="A32" s="28"/>
      <c r="B32" s="67" t="s">
        <v>130</v>
      </c>
      <c r="C32" s="68" t="s">
        <v>131</v>
      </c>
      <c r="D32" s="69">
        <v>71.569629999999989</v>
      </c>
      <c r="E32" s="70"/>
      <c r="F32" s="28" t="b">
        <v>1</v>
      </c>
      <c r="G32" s="50"/>
      <c r="H32" s="50"/>
      <c r="I32" s="28"/>
      <c r="J32" s="28"/>
      <c r="K32" s="28"/>
      <c r="L32" s="28"/>
    </row>
    <row r="33" spans="1:12">
      <c r="A33" s="28"/>
      <c r="B33" s="67" t="s">
        <v>132</v>
      </c>
      <c r="C33" s="68" t="s">
        <v>133</v>
      </c>
      <c r="D33" s="69">
        <v>0</v>
      </c>
      <c r="E33" s="70"/>
      <c r="F33" s="28" t="b">
        <v>1</v>
      </c>
      <c r="G33" s="50"/>
      <c r="H33" s="50"/>
      <c r="I33" s="28"/>
      <c r="J33" s="28"/>
      <c r="K33" s="28"/>
      <c r="L33" s="28"/>
    </row>
    <row r="34" spans="1:12">
      <c r="A34" s="28"/>
      <c r="B34" s="67" t="s">
        <v>134</v>
      </c>
      <c r="C34" s="68" t="s">
        <v>98</v>
      </c>
      <c r="D34" s="69">
        <v>6.1131287360956995E-6</v>
      </c>
      <c r="E34" s="70"/>
      <c r="F34" s="28" t="b">
        <v>1</v>
      </c>
      <c r="G34" s="50"/>
      <c r="H34" s="50"/>
      <c r="I34" s="28"/>
      <c r="J34" s="28"/>
      <c r="K34" s="28"/>
      <c r="L34" s="28"/>
    </row>
    <row r="35" spans="1:12">
      <c r="A35" s="28"/>
      <c r="B35" s="75" t="s">
        <v>135</v>
      </c>
      <c r="C35" s="76" t="s">
        <v>136</v>
      </c>
      <c r="D35" s="77">
        <f>SUM(D36:D37)</f>
        <v>65.514184699999987</v>
      </c>
      <c r="E35" s="70"/>
      <c r="F35" s="28" t="b">
        <v>1</v>
      </c>
      <c r="G35" s="50"/>
      <c r="H35" s="50"/>
      <c r="I35" s="28"/>
      <c r="J35" s="28"/>
      <c r="K35" s="28"/>
      <c r="L35" s="28"/>
    </row>
    <row r="36" spans="1:12">
      <c r="A36" s="28"/>
      <c r="B36" s="67" t="s">
        <v>137</v>
      </c>
      <c r="C36" s="68" t="s">
        <v>138</v>
      </c>
      <c r="D36" s="82">
        <v>58.635654699999989</v>
      </c>
      <c r="E36" s="70"/>
      <c r="F36" s="28" t="b">
        <v>1</v>
      </c>
      <c r="G36" s="50"/>
      <c r="H36" s="50"/>
      <c r="I36" s="28"/>
      <c r="J36" s="28"/>
      <c r="K36" s="28"/>
      <c r="L36" s="28"/>
    </row>
    <row r="37" spans="1:12" ht="15.75" thickBot="1">
      <c r="A37" s="28"/>
      <c r="B37" s="71" t="s">
        <v>139</v>
      </c>
      <c r="C37" s="72" t="s">
        <v>98</v>
      </c>
      <c r="D37" s="73">
        <f>+D34+D29+D25+D21+D17+D13</f>
        <v>6.8785299999999996</v>
      </c>
      <c r="E37" s="74"/>
      <c r="F37" s="28" t="b">
        <v>1</v>
      </c>
      <c r="G37" s="83"/>
      <c r="H37" s="50"/>
      <c r="I37" s="28"/>
      <c r="J37" s="28"/>
      <c r="K37" s="28"/>
      <c r="L37" s="28"/>
    </row>
    <row r="38" spans="1:12" ht="15.75" thickBot="1">
      <c r="A38" s="28"/>
      <c r="B38" s="84" t="s">
        <v>140</v>
      </c>
      <c r="C38" s="85" t="s">
        <v>141</v>
      </c>
      <c r="D38" s="86">
        <f>D39+D46</f>
        <v>1206.4114395399506</v>
      </c>
      <c r="E38" s="87" t="s">
        <v>142</v>
      </c>
      <c r="F38" s="28" t="b">
        <v>1</v>
      </c>
      <c r="G38" s="50"/>
      <c r="H38" s="50"/>
      <c r="I38" s="62"/>
      <c r="J38" s="28"/>
      <c r="K38" s="28"/>
      <c r="L38" s="28"/>
    </row>
    <row r="39" spans="1:12" ht="24">
      <c r="A39" s="28"/>
      <c r="B39" s="63" t="s">
        <v>56</v>
      </c>
      <c r="C39" s="81" t="s">
        <v>143</v>
      </c>
      <c r="D39" s="88">
        <f>D40+D41+D45</f>
        <v>1151.4524417713258</v>
      </c>
      <c r="E39" s="66" t="s">
        <v>142</v>
      </c>
      <c r="F39" s="28" t="b">
        <v>1</v>
      </c>
      <c r="G39" s="50"/>
      <c r="H39" s="50"/>
      <c r="I39" s="62"/>
      <c r="J39" s="28"/>
      <c r="K39" s="28"/>
      <c r="L39" s="28"/>
    </row>
    <row r="40" spans="1:12">
      <c r="A40" s="28"/>
      <c r="B40" s="67" t="s">
        <v>144</v>
      </c>
      <c r="C40" s="89" t="s">
        <v>145</v>
      </c>
      <c r="D40" s="90">
        <f>'4'!E21</f>
        <v>350.91876740578408</v>
      </c>
      <c r="E40" s="70" t="s">
        <v>142</v>
      </c>
      <c r="F40" s="28" t="b">
        <v>1</v>
      </c>
      <c r="G40" s="50"/>
      <c r="H40" s="50"/>
      <c r="I40" s="28"/>
      <c r="J40" s="28"/>
      <c r="K40" s="28"/>
      <c r="L40" s="28"/>
    </row>
    <row r="41" spans="1:12">
      <c r="A41" s="28"/>
      <c r="B41" s="67" t="s">
        <v>146</v>
      </c>
      <c r="C41" s="89" t="s">
        <v>147</v>
      </c>
      <c r="D41" s="91">
        <f>'4'!I21</f>
        <v>800.53367436554163</v>
      </c>
      <c r="E41" s="70" t="s">
        <v>142</v>
      </c>
      <c r="F41" s="28" t="b">
        <v>1</v>
      </c>
      <c r="G41" s="50"/>
      <c r="H41" s="50"/>
      <c r="I41" s="28"/>
      <c r="J41" s="28"/>
      <c r="K41" s="28"/>
      <c r="L41" s="28"/>
    </row>
    <row r="42" spans="1:12">
      <c r="A42" s="92"/>
      <c r="B42" s="93" t="s">
        <v>148</v>
      </c>
      <c r="C42" s="94" t="s">
        <v>149</v>
      </c>
      <c r="D42" s="95">
        <f>'4'!$J$21</f>
        <v>347.17446898540328</v>
      </c>
      <c r="E42" s="96" t="s">
        <v>142</v>
      </c>
      <c r="F42" s="28" t="b">
        <v>1</v>
      </c>
      <c r="G42" s="50"/>
      <c r="H42" s="97"/>
      <c r="I42" s="92"/>
      <c r="J42" s="92"/>
      <c r="K42" s="92"/>
      <c r="L42" s="92"/>
    </row>
    <row r="43" spans="1:12">
      <c r="A43" s="92"/>
      <c r="B43" s="93" t="s">
        <v>150</v>
      </c>
      <c r="C43" s="94" t="s">
        <v>151</v>
      </c>
      <c r="D43" s="95">
        <f>'4'!$K$21</f>
        <v>363.07382640663519</v>
      </c>
      <c r="E43" s="96" t="s">
        <v>142</v>
      </c>
      <c r="F43" s="28" t="b">
        <v>1</v>
      </c>
      <c r="G43" s="50"/>
      <c r="H43" s="97"/>
      <c r="I43" s="92"/>
      <c r="J43" s="92"/>
      <c r="K43" s="92"/>
      <c r="L43" s="92"/>
    </row>
    <row r="44" spans="1:12">
      <c r="A44" s="92"/>
      <c r="B44" s="93" t="s">
        <v>152</v>
      </c>
      <c r="C44" s="94" t="s">
        <v>153</v>
      </c>
      <c r="D44" s="95">
        <f>'4'!$L$21</f>
        <v>90.285378973503128</v>
      </c>
      <c r="E44" s="96" t="s">
        <v>142</v>
      </c>
      <c r="F44" s="28" t="b">
        <v>1</v>
      </c>
      <c r="G44" s="50"/>
      <c r="H44" s="97"/>
      <c r="I44" s="92"/>
      <c r="J44" s="92"/>
      <c r="K44" s="92"/>
      <c r="L44" s="92"/>
    </row>
    <row r="45" spans="1:12" ht="15.75" thickBot="1">
      <c r="A45" s="28"/>
      <c r="B45" s="71" t="s">
        <v>154</v>
      </c>
      <c r="C45" s="89" t="s">
        <v>155</v>
      </c>
      <c r="D45" s="90">
        <f>'4'!$M$21</f>
        <v>0</v>
      </c>
      <c r="E45" s="70" t="s">
        <v>142</v>
      </c>
      <c r="F45" s="28" t="b">
        <v>1</v>
      </c>
      <c r="G45" s="50"/>
      <c r="H45" s="50"/>
      <c r="I45" s="28"/>
      <c r="J45" s="28"/>
      <c r="K45" s="28"/>
      <c r="L45" s="28"/>
    </row>
    <row r="46" spans="1:12">
      <c r="A46" s="28"/>
      <c r="B46" s="63" t="s">
        <v>60</v>
      </c>
      <c r="C46" s="81" t="s">
        <v>156</v>
      </c>
      <c r="D46" s="88">
        <f>SUM(D47:D49)</f>
        <v>54.95899776862489</v>
      </c>
      <c r="E46" s="66" t="s">
        <v>142</v>
      </c>
      <c r="F46" s="28" t="b">
        <v>1</v>
      </c>
      <c r="G46" s="50"/>
      <c r="H46" s="98"/>
      <c r="I46" s="62"/>
      <c r="J46" s="28"/>
      <c r="K46" s="28"/>
      <c r="L46" s="28"/>
    </row>
    <row r="47" spans="1:12">
      <c r="A47" s="28"/>
      <c r="B47" s="71" t="s">
        <v>62</v>
      </c>
      <c r="C47" s="99" t="s">
        <v>157</v>
      </c>
      <c r="D47" s="100">
        <f>'4'!O21</f>
        <v>42.849579522554365</v>
      </c>
      <c r="E47" s="74" t="s">
        <v>142</v>
      </c>
      <c r="F47" s="28" t="b">
        <v>1</v>
      </c>
      <c r="G47" s="50"/>
      <c r="H47" s="50"/>
      <c r="I47" s="28"/>
      <c r="J47" s="28"/>
      <c r="K47" s="28"/>
      <c r="L47" s="28"/>
    </row>
    <row r="48" spans="1:12">
      <c r="A48" s="28"/>
      <c r="B48" s="67" t="s">
        <v>66</v>
      </c>
      <c r="C48" s="89" t="s">
        <v>158</v>
      </c>
      <c r="D48" s="90">
        <f>'4'!$P$21</f>
        <v>0</v>
      </c>
      <c r="E48" s="70" t="s">
        <v>142</v>
      </c>
      <c r="F48" s="28" t="b">
        <v>1</v>
      </c>
      <c r="G48" s="50"/>
      <c r="H48" s="101"/>
      <c r="I48" s="28"/>
      <c r="J48" s="28"/>
      <c r="K48" s="28"/>
      <c r="L48" s="28"/>
    </row>
    <row r="49" spans="1:12" ht="15.75" thickBot="1">
      <c r="A49" s="28"/>
      <c r="B49" s="71" t="s">
        <v>68</v>
      </c>
      <c r="C49" s="99" t="s">
        <v>159</v>
      </c>
      <c r="D49" s="100">
        <f>'4'!$Q$21</f>
        <v>12.109418246070527</v>
      </c>
      <c r="E49" s="74" t="s">
        <v>142</v>
      </c>
      <c r="F49" s="28" t="b">
        <v>1</v>
      </c>
      <c r="G49" s="50"/>
      <c r="H49" s="50"/>
      <c r="I49" s="28"/>
      <c r="J49" s="28"/>
      <c r="K49" s="28"/>
      <c r="L49" s="28"/>
    </row>
    <row r="50" spans="1:12">
      <c r="A50" s="28"/>
      <c r="B50" s="63" t="s">
        <v>160</v>
      </c>
      <c r="C50" s="102" t="s">
        <v>161</v>
      </c>
      <c r="D50" s="88">
        <f>SUM(D51:D70)</f>
        <v>-29.500169539950853</v>
      </c>
      <c r="E50" s="66"/>
      <c r="F50" s="28" t="b">
        <v>1</v>
      </c>
      <c r="G50" s="50"/>
      <c r="H50" s="98"/>
      <c r="I50" s="62"/>
      <c r="J50" s="28"/>
      <c r="K50" s="28"/>
      <c r="L50" s="28"/>
    </row>
    <row r="51" spans="1:12">
      <c r="A51" s="28"/>
      <c r="B51" s="103" t="s">
        <v>162</v>
      </c>
      <c r="C51" s="104" t="s">
        <v>163</v>
      </c>
      <c r="D51" s="105">
        <v>1.4843199999999999</v>
      </c>
      <c r="E51" s="106"/>
      <c r="F51" s="28" t="b">
        <v>1</v>
      </c>
      <c r="G51" s="50"/>
      <c r="H51" s="98"/>
      <c r="I51" s="28"/>
      <c r="J51" s="28"/>
      <c r="K51" s="28"/>
      <c r="L51" s="28"/>
    </row>
    <row r="52" spans="1:12" ht="51.75">
      <c r="A52" s="28"/>
      <c r="B52" s="107" t="s">
        <v>164</v>
      </c>
      <c r="C52" s="104" t="s">
        <v>165</v>
      </c>
      <c r="D52" s="105">
        <v>0</v>
      </c>
      <c r="E52" s="106"/>
      <c r="F52" s="28" t="b">
        <v>1</v>
      </c>
      <c r="G52" s="50"/>
      <c r="H52" s="101"/>
      <c r="I52" s="28"/>
      <c r="J52" s="28"/>
      <c r="K52" s="28"/>
      <c r="L52" s="28"/>
    </row>
    <row r="53" spans="1:12">
      <c r="A53" s="28"/>
      <c r="B53" s="107" t="s">
        <v>166</v>
      </c>
      <c r="C53" s="104" t="s">
        <v>167</v>
      </c>
      <c r="D53" s="105">
        <v>0</v>
      </c>
      <c r="E53" s="106"/>
      <c r="F53" s="28" t="b">
        <v>1</v>
      </c>
      <c r="G53" s="50"/>
      <c r="H53" s="50"/>
      <c r="I53" s="28"/>
      <c r="J53" s="28"/>
      <c r="K53" s="28"/>
      <c r="L53" s="28"/>
    </row>
    <row r="54" spans="1:12" ht="26.25">
      <c r="A54" s="28"/>
      <c r="B54" s="107" t="s">
        <v>168</v>
      </c>
      <c r="C54" s="104" t="s">
        <v>169</v>
      </c>
      <c r="D54" s="105">
        <v>1.1596400000000002</v>
      </c>
      <c r="E54" s="106"/>
      <c r="F54" s="28" t="b">
        <v>1</v>
      </c>
      <c r="G54" s="50"/>
      <c r="H54" s="50"/>
      <c r="I54" s="28"/>
      <c r="J54" s="28"/>
      <c r="K54" s="28"/>
      <c r="L54" s="28"/>
    </row>
    <row r="55" spans="1:12">
      <c r="A55" s="28"/>
      <c r="B55" s="107" t="s">
        <v>170</v>
      </c>
      <c r="C55" s="104" t="s">
        <v>171</v>
      </c>
      <c r="D55" s="105">
        <v>0</v>
      </c>
      <c r="E55" s="106"/>
      <c r="F55" s="28" t="b">
        <v>1</v>
      </c>
      <c r="G55" s="50"/>
      <c r="H55" s="50"/>
      <c r="I55" s="28"/>
      <c r="J55" s="28"/>
      <c r="K55" s="28"/>
      <c r="L55" s="28"/>
    </row>
    <row r="56" spans="1:12" ht="26.25">
      <c r="A56" s="28"/>
      <c r="B56" s="107" t="s">
        <v>172</v>
      </c>
      <c r="C56" s="104" t="s">
        <v>173</v>
      </c>
      <c r="D56" s="105">
        <v>0</v>
      </c>
      <c r="E56" s="106"/>
      <c r="F56" s="28" t="b">
        <v>1</v>
      </c>
      <c r="G56" s="50"/>
      <c r="H56" s="50"/>
      <c r="I56" s="28"/>
      <c r="J56" s="28"/>
      <c r="K56" s="28"/>
      <c r="L56" s="28"/>
    </row>
    <row r="57" spans="1:12" ht="26.25">
      <c r="A57" s="28"/>
      <c r="B57" s="107" t="s">
        <v>174</v>
      </c>
      <c r="C57" s="104" t="s">
        <v>175</v>
      </c>
      <c r="D57" s="105">
        <v>0</v>
      </c>
      <c r="E57" s="106"/>
      <c r="F57" s="28" t="b">
        <v>1</v>
      </c>
      <c r="G57" s="50"/>
      <c r="H57" s="50"/>
      <c r="I57" s="28"/>
      <c r="J57" s="28"/>
      <c r="K57" s="28"/>
      <c r="L57" s="28"/>
    </row>
    <row r="58" spans="1:12" ht="90">
      <c r="A58" s="28"/>
      <c r="B58" s="107" t="s">
        <v>176</v>
      </c>
      <c r="C58" s="104" t="s">
        <v>177</v>
      </c>
      <c r="D58" s="105">
        <v>0</v>
      </c>
      <c r="E58" s="108"/>
      <c r="F58" s="28" t="b">
        <v>1</v>
      </c>
      <c r="G58" s="50"/>
      <c r="H58" s="50"/>
      <c r="I58" s="28"/>
      <c r="J58" s="28"/>
      <c r="K58" s="28"/>
      <c r="L58" s="28"/>
    </row>
    <row r="59" spans="1:12">
      <c r="A59" s="28"/>
      <c r="B59" s="107" t="s">
        <v>178</v>
      </c>
      <c r="C59" s="104" t="s">
        <v>179</v>
      </c>
      <c r="D59" s="105">
        <v>0</v>
      </c>
      <c r="E59" s="106"/>
      <c r="F59" s="28" t="b">
        <v>1</v>
      </c>
      <c r="G59" s="50"/>
      <c r="H59" s="50"/>
      <c r="I59" s="28"/>
      <c r="J59" s="28"/>
      <c r="K59" s="28"/>
      <c r="L59" s="28"/>
    </row>
    <row r="60" spans="1:12" ht="39">
      <c r="A60" s="28"/>
      <c r="B60" s="107" t="s">
        <v>180</v>
      </c>
      <c r="C60" s="104" t="s">
        <v>181</v>
      </c>
      <c r="D60" s="105">
        <v>0</v>
      </c>
      <c r="E60" s="106"/>
      <c r="F60" s="28" t="b">
        <v>1</v>
      </c>
      <c r="G60" s="50"/>
      <c r="H60" s="101"/>
      <c r="I60" s="28"/>
      <c r="J60" s="28"/>
      <c r="K60" s="28"/>
      <c r="L60" s="28"/>
    </row>
    <row r="61" spans="1:12" ht="26.25">
      <c r="A61" s="28"/>
      <c r="B61" s="107" t="s">
        <v>182</v>
      </c>
      <c r="C61" s="104" t="s">
        <v>183</v>
      </c>
      <c r="D61" s="105">
        <v>0</v>
      </c>
      <c r="E61" s="106"/>
      <c r="F61" s="28" t="b">
        <v>1</v>
      </c>
      <c r="G61" s="50"/>
      <c r="H61" s="50"/>
      <c r="I61" s="28"/>
      <c r="J61" s="28"/>
      <c r="K61" s="28"/>
      <c r="L61" s="28"/>
    </row>
    <row r="62" spans="1:12" ht="26.25">
      <c r="A62" s="28"/>
      <c r="B62" s="107" t="s">
        <v>184</v>
      </c>
      <c r="C62" s="104" t="s">
        <v>185</v>
      </c>
      <c r="D62" s="105">
        <v>0</v>
      </c>
      <c r="E62" s="106"/>
      <c r="F62" s="28" t="b">
        <v>1</v>
      </c>
      <c r="G62" s="50"/>
      <c r="H62" s="50"/>
      <c r="I62" s="28"/>
      <c r="J62" s="28"/>
      <c r="K62" s="28"/>
      <c r="L62" s="28"/>
    </row>
    <row r="63" spans="1:12" ht="26.25">
      <c r="A63" s="28"/>
      <c r="B63" s="107" t="s">
        <v>186</v>
      </c>
      <c r="C63" s="104" t="s">
        <v>187</v>
      </c>
      <c r="D63" s="105">
        <v>0</v>
      </c>
      <c r="E63" s="106"/>
      <c r="F63" s="28" t="b">
        <v>1</v>
      </c>
      <c r="G63" s="50"/>
      <c r="H63" s="50"/>
      <c r="I63" s="28"/>
      <c r="J63" s="28"/>
      <c r="K63" s="28"/>
      <c r="L63" s="28"/>
    </row>
    <row r="64" spans="1:12" ht="77.25">
      <c r="A64" s="28"/>
      <c r="B64" s="107" t="s">
        <v>188</v>
      </c>
      <c r="C64" s="104" t="s">
        <v>189</v>
      </c>
      <c r="D64" s="105">
        <v>7.7484217819999994</v>
      </c>
      <c r="E64" s="106"/>
      <c r="F64" s="28" t="b">
        <v>1</v>
      </c>
      <c r="G64" s="50"/>
      <c r="H64" s="50"/>
      <c r="I64" s="28"/>
      <c r="J64" s="28"/>
      <c r="K64" s="28"/>
      <c r="L64" s="28"/>
    </row>
    <row r="65" spans="1:12" ht="64.5">
      <c r="A65" s="28"/>
      <c r="B65" s="109" t="s">
        <v>190</v>
      </c>
      <c r="C65" s="104" t="s">
        <v>191</v>
      </c>
      <c r="D65" s="110">
        <v>0.5</v>
      </c>
      <c r="E65" s="111"/>
      <c r="F65" s="28" t="b">
        <v>1</v>
      </c>
      <c r="G65" s="50"/>
      <c r="H65" s="50"/>
      <c r="I65" s="28"/>
      <c r="J65" s="28"/>
      <c r="K65" s="28"/>
      <c r="L65" s="28"/>
    </row>
    <row r="66" spans="1:12" ht="39">
      <c r="A66" s="28"/>
      <c r="B66" s="109" t="s">
        <v>192</v>
      </c>
      <c r="C66" s="104" t="s">
        <v>193</v>
      </c>
      <c r="D66" s="110">
        <v>0</v>
      </c>
      <c r="E66" s="111"/>
      <c r="F66" s="28" t="b">
        <v>1</v>
      </c>
      <c r="G66" s="50"/>
      <c r="H66" s="50"/>
      <c r="I66" s="28"/>
      <c r="J66" s="28"/>
      <c r="K66" s="28"/>
      <c r="L66" s="28"/>
    </row>
    <row r="67" spans="1:12" ht="51.75">
      <c r="A67" s="28"/>
      <c r="B67" s="109" t="s">
        <v>194</v>
      </c>
      <c r="C67" s="104" t="s">
        <v>195</v>
      </c>
      <c r="D67" s="110">
        <v>0</v>
      </c>
      <c r="E67" s="111"/>
      <c r="F67" s="28" t="b">
        <v>1</v>
      </c>
      <c r="G67" s="50"/>
      <c r="H67" s="50"/>
      <c r="I67" s="28"/>
      <c r="J67" s="28"/>
      <c r="K67" s="28"/>
      <c r="L67" s="28"/>
    </row>
    <row r="68" spans="1:12" ht="39">
      <c r="A68" s="28"/>
      <c r="B68" s="109" t="s">
        <v>196</v>
      </c>
      <c r="C68" s="104" t="s">
        <v>197</v>
      </c>
      <c r="D68" s="110">
        <v>0</v>
      </c>
      <c r="E68" s="111"/>
      <c r="F68" s="28" t="b">
        <v>1</v>
      </c>
      <c r="G68" s="50"/>
      <c r="H68" s="50"/>
      <c r="I68" s="28"/>
      <c r="J68" s="28"/>
      <c r="K68" s="28"/>
      <c r="L68" s="28"/>
    </row>
    <row r="69" spans="1:12">
      <c r="A69" s="28"/>
      <c r="B69" s="109" t="s">
        <v>198</v>
      </c>
      <c r="C69" s="104" t="s">
        <v>199</v>
      </c>
      <c r="D69" s="110">
        <v>0</v>
      </c>
      <c r="E69" s="111"/>
      <c r="F69" s="28" t="b">
        <v>1</v>
      </c>
      <c r="G69" s="50"/>
      <c r="H69" s="50"/>
      <c r="I69" s="28"/>
      <c r="J69" s="28"/>
      <c r="K69" s="28"/>
      <c r="L69" s="28"/>
    </row>
    <row r="70" spans="1:12" ht="27" thickBot="1">
      <c r="A70" s="28"/>
      <c r="B70" s="112" t="s">
        <v>200</v>
      </c>
      <c r="C70" s="113" t="s">
        <v>201</v>
      </c>
      <c r="D70" s="114">
        <v>-40.392551321950855</v>
      </c>
      <c r="E70" s="115"/>
      <c r="F70" s="28" t="b">
        <v>1</v>
      </c>
      <c r="G70" s="50"/>
      <c r="H70" s="50"/>
      <c r="I70" s="28"/>
      <c r="J70" s="28"/>
      <c r="K70" s="28"/>
      <c r="L70" s="28"/>
    </row>
    <row r="71" spans="1:12" ht="15.75" thickBot="1">
      <c r="A71" s="28"/>
      <c r="B71" s="84" t="s">
        <v>202</v>
      </c>
      <c r="C71" s="116" t="s">
        <v>203</v>
      </c>
      <c r="D71" s="86">
        <f>D10+D30-D39-D46-D50</f>
        <v>-156.73539537199994</v>
      </c>
      <c r="E71" s="87"/>
      <c r="F71" s="28" t="b">
        <v>1</v>
      </c>
      <c r="G71" s="50"/>
      <c r="H71" s="50"/>
      <c r="I71" s="62"/>
      <c r="J71" s="28"/>
      <c r="K71" s="28"/>
      <c r="L71" s="28"/>
    </row>
    <row r="72" spans="1:12" ht="24">
      <c r="A72" s="117"/>
      <c r="B72" s="118" t="s">
        <v>76</v>
      </c>
      <c r="C72" s="119" t="s">
        <v>204</v>
      </c>
      <c r="D72" s="120">
        <f>D10-D39</f>
        <v>-268.36038795645459</v>
      </c>
      <c r="E72" s="121"/>
      <c r="F72" s="28" t="b">
        <v>1</v>
      </c>
      <c r="G72" s="50"/>
      <c r="H72" s="122"/>
      <c r="I72" s="62"/>
      <c r="J72" s="117"/>
      <c r="K72" s="117"/>
      <c r="L72" s="117"/>
    </row>
    <row r="73" spans="1:12">
      <c r="A73" s="28"/>
      <c r="B73" s="67" t="s">
        <v>205</v>
      </c>
      <c r="C73" s="89" t="s">
        <v>206</v>
      </c>
      <c r="D73" s="90">
        <f>D11-D40</f>
        <v>-59.515642990163542</v>
      </c>
      <c r="E73" s="70"/>
      <c r="F73" s="28" t="b">
        <v>1</v>
      </c>
      <c r="G73" s="50"/>
      <c r="H73" s="50"/>
      <c r="I73" s="28"/>
      <c r="J73" s="28"/>
      <c r="K73" s="28"/>
      <c r="L73" s="28"/>
    </row>
    <row r="74" spans="1:12">
      <c r="A74" s="28"/>
      <c r="B74" s="67" t="s">
        <v>207</v>
      </c>
      <c r="C74" s="89" t="s">
        <v>208</v>
      </c>
      <c r="D74" s="90">
        <f>D14-D41</f>
        <v>-208.84474496629093</v>
      </c>
      <c r="E74" s="70"/>
      <c r="F74" s="28" t="b">
        <v>1</v>
      </c>
      <c r="G74" s="50"/>
      <c r="H74" s="50"/>
      <c r="I74" s="28"/>
      <c r="J74" s="28"/>
      <c r="K74" s="28"/>
      <c r="L74" s="28"/>
    </row>
    <row r="75" spans="1:12">
      <c r="A75" s="28"/>
      <c r="B75" s="67" t="s">
        <v>209</v>
      </c>
      <c r="C75" s="89" t="s">
        <v>210</v>
      </c>
      <c r="D75" s="90">
        <f>D15-D42</f>
        <v>-142.95833227422764</v>
      </c>
      <c r="E75" s="70"/>
      <c r="F75" s="28" t="b">
        <v>1</v>
      </c>
      <c r="G75" s="50"/>
      <c r="H75" s="50"/>
      <c r="I75" s="28"/>
      <c r="J75" s="28"/>
      <c r="K75" s="28"/>
      <c r="L75" s="28"/>
    </row>
    <row r="76" spans="1:12">
      <c r="A76" s="28"/>
      <c r="B76" s="67" t="s">
        <v>211</v>
      </c>
      <c r="C76" s="89" t="s">
        <v>212</v>
      </c>
      <c r="D76" s="90">
        <f>D18-D43</f>
        <v>-4.354897125514583</v>
      </c>
      <c r="E76" s="70"/>
      <c r="F76" s="28" t="b">
        <v>1</v>
      </c>
      <c r="G76" s="50"/>
      <c r="H76" s="50"/>
      <c r="I76" s="28"/>
      <c r="J76" s="28"/>
      <c r="K76" s="28"/>
      <c r="L76" s="28"/>
    </row>
    <row r="77" spans="1:12">
      <c r="A77" s="28"/>
      <c r="B77" s="67" t="s">
        <v>213</v>
      </c>
      <c r="C77" s="89" t="s">
        <v>214</v>
      </c>
      <c r="D77" s="90">
        <f>D22-D44</f>
        <v>-61.531515566548727</v>
      </c>
      <c r="E77" s="70"/>
      <c r="F77" s="28" t="b">
        <v>1</v>
      </c>
      <c r="G77" s="50"/>
      <c r="H77" s="50"/>
      <c r="I77" s="28"/>
      <c r="J77" s="28"/>
      <c r="K77" s="28"/>
      <c r="L77" s="28"/>
    </row>
    <row r="78" spans="1:12" ht="24.75" thickBot="1">
      <c r="A78" s="28"/>
      <c r="B78" s="71" t="s">
        <v>215</v>
      </c>
      <c r="C78" s="89" t="s">
        <v>216</v>
      </c>
      <c r="D78" s="90">
        <f>D26-D45</f>
        <v>0</v>
      </c>
      <c r="E78" s="70"/>
      <c r="F78" s="28" t="b">
        <v>1</v>
      </c>
      <c r="G78" s="50"/>
      <c r="H78" s="50"/>
      <c r="I78" s="28"/>
      <c r="J78" s="28"/>
      <c r="K78" s="28"/>
      <c r="L78" s="28"/>
    </row>
    <row r="79" spans="1:12">
      <c r="A79" s="28"/>
      <c r="B79" s="63" t="s">
        <v>78</v>
      </c>
      <c r="C79" s="81" t="s">
        <v>217</v>
      </c>
      <c r="D79" s="88">
        <f>D30-D46</f>
        <v>82.124823044503813</v>
      </c>
      <c r="E79" s="66"/>
      <c r="F79" s="28" t="b">
        <v>1</v>
      </c>
      <c r="G79" s="50"/>
      <c r="H79" s="50"/>
      <c r="I79" s="62"/>
      <c r="J79" s="28"/>
      <c r="K79" s="28"/>
      <c r="L79" s="28"/>
    </row>
    <row r="80" spans="1:12">
      <c r="A80" s="28"/>
      <c r="B80" s="71" t="s">
        <v>80</v>
      </c>
      <c r="C80" s="99" t="s">
        <v>218</v>
      </c>
      <c r="D80" s="90">
        <f>D32-D47</f>
        <v>28.720050477445625</v>
      </c>
      <c r="E80" s="74"/>
      <c r="F80" s="28" t="b">
        <v>1</v>
      </c>
      <c r="G80" s="50"/>
      <c r="H80" s="50"/>
      <c r="I80" s="28"/>
      <c r="J80" s="28"/>
      <c r="K80" s="28"/>
      <c r="L80" s="28"/>
    </row>
    <row r="81" spans="1:12">
      <c r="A81" s="28"/>
      <c r="B81" s="67" t="s">
        <v>82</v>
      </c>
      <c r="C81" s="89" t="s">
        <v>219</v>
      </c>
      <c r="D81" s="90">
        <f>D33-D48+D34</f>
        <v>6.1131287360956995E-6</v>
      </c>
      <c r="E81" s="70"/>
      <c r="F81" s="28" t="b">
        <v>1</v>
      </c>
      <c r="G81" s="50"/>
      <c r="H81" s="50"/>
      <c r="I81" s="28"/>
      <c r="J81" s="28"/>
      <c r="K81" s="28"/>
      <c r="L81" s="28"/>
    </row>
    <row r="82" spans="1:12">
      <c r="A82" s="28"/>
      <c r="B82" s="71" t="s">
        <v>220</v>
      </c>
      <c r="C82" s="99" t="s">
        <v>221</v>
      </c>
      <c r="D82" s="100">
        <f>IFERROR(D35-D49,"-")</f>
        <v>53.404766453929462</v>
      </c>
      <c r="E82" s="74"/>
      <c r="F82" s="28" t="b">
        <v>1</v>
      </c>
      <c r="G82" s="50"/>
      <c r="H82" s="50"/>
      <c r="I82" s="28"/>
      <c r="J82" s="28"/>
      <c r="K82" s="28"/>
      <c r="L82" s="28"/>
    </row>
    <row r="83" spans="1:12" ht="15.75" thickBot="1">
      <c r="A83" s="28"/>
      <c r="B83" s="123" t="s">
        <v>84</v>
      </c>
      <c r="C83" s="124" t="s">
        <v>222</v>
      </c>
      <c r="D83" s="125">
        <v>0</v>
      </c>
      <c r="E83" s="74"/>
      <c r="F83" s="28" t="b">
        <v>1</v>
      </c>
      <c r="G83" s="50"/>
      <c r="H83" s="50"/>
      <c r="I83" s="28"/>
      <c r="J83" s="28"/>
      <c r="K83" s="28"/>
      <c r="L83" s="28"/>
    </row>
    <row r="84" spans="1:12" ht="15.75" thickBot="1">
      <c r="A84" s="28"/>
      <c r="B84" s="84" t="s">
        <v>223</v>
      </c>
      <c r="C84" s="85" t="s">
        <v>224</v>
      </c>
      <c r="D84" s="126">
        <v>0</v>
      </c>
      <c r="E84" s="87"/>
      <c r="F84" s="28" t="b">
        <v>1</v>
      </c>
      <c r="G84" s="50"/>
      <c r="H84" s="50"/>
      <c r="I84" s="62"/>
      <c r="J84" s="28"/>
      <c r="K84" s="28"/>
      <c r="L84" s="28"/>
    </row>
    <row r="85" spans="1:12" ht="15.75" thickBot="1">
      <c r="A85" s="28"/>
      <c r="B85" s="84" t="s">
        <v>225</v>
      </c>
      <c r="C85" s="85" t="s">
        <v>226</v>
      </c>
      <c r="D85" s="86">
        <f>IFERROR(D71+D83-D84,"-")</f>
        <v>-156.73539537199994</v>
      </c>
      <c r="E85" s="87"/>
      <c r="F85" s="28" t="b">
        <v>1</v>
      </c>
      <c r="G85" s="50"/>
      <c r="H85" s="50"/>
      <c r="I85" s="62"/>
      <c r="J85" s="28"/>
      <c r="K85" s="28"/>
      <c r="L85" s="28"/>
    </row>
    <row r="86" spans="1:12" ht="24">
      <c r="A86" s="28"/>
      <c r="B86" s="118" t="s">
        <v>227</v>
      </c>
      <c r="C86" s="119" t="s">
        <v>228</v>
      </c>
      <c r="D86" s="127">
        <f>IFERROR((D72/D10)*100,"-")</f>
        <v>-30.388721854892026</v>
      </c>
      <c r="E86" s="128"/>
      <c r="F86" s="28" t="b">
        <v>1</v>
      </c>
      <c r="G86" s="50"/>
      <c r="H86" s="50"/>
      <c r="I86" s="28"/>
      <c r="J86" s="28"/>
      <c r="K86" s="28"/>
      <c r="L86" s="28"/>
    </row>
    <row r="87" spans="1:12">
      <c r="A87" s="28"/>
      <c r="B87" s="67" t="s">
        <v>229</v>
      </c>
      <c r="C87" s="89" t="s">
        <v>230</v>
      </c>
      <c r="D87" s="90">
        <f>IFERROR((D73/D11)*100,"-")</f>
        <v>-20.423817729997282</v>
      </c>
      <c r="E87" s="70"/>
      <c r="F87" s="28" t="b">
        <v>1</v>
      </c>
      <c r="G87" s="50"/>
      <c r="H87" s="50"/>
      <c r="I87" s="28"/>
      <c r="J87" s="28"/>
      <c r="K87" s="28"/>
      <c r="L87" s="28"/>
    </row>
    <row r="88" spans="1:12">
      <c r="A88" s="28"/>
      <c r="B88" s="67" t="s">
        <v>231</v>
      </c>
      <c r="C88" s="89" t="s">
        <v>232</v>
      </c>
      <c r="D88" s="90">
        <f>IFERROR((D74/D14)*100,"-")</f>
        <v>-35.296375272448252</v>
      </c>
      <c r="E88" s="70"/>
      <c r="F88" s="28" t="b">
        <v>1</v>
      </c>
      <c r="G88" s="50"/>
      <c r="H88" s="50"/>
      <c r="I88" s="28"/>
      <c r="J88" s="28"/>
      <c r="K88" s="28"/>
      <c r="L88" s="28"/>
    </row>
    <row r="89" spans="1:12" ht="24">
      <c r="A89" s="28"/>
      <c r="B89" s="67" t="s">
        <v>233</v>
      </c>
      <c r="C89" s="89" t="s">
        <v>234</v>
      </c>
      <c r="D89" s="90">
        <f>IFERROR((D75/D15)*100,"-")</f>
        <v>-70.003445651513147</v>
      </c>
      <c r="E89" s="70"/>
      <c r="F89" s="28" t="b">
        <v>1</v>
      </c>
      <c r="G89" s="50"/>
      <c r="H89" s="50"/>
      <c r="I89" s="28"/>
      <c r="J89" s="28"/>
      <c r="K89" s="28"/>
      <c r="L89" s="28"/>
    </row>
    <row r="90" spans="1:12">
      <c r="A90" s="28"/>
      <c r="B90" s="67" t="s">
        <v>235</v>
      </c>
      <c r="C90" s="89" t="s">
        <v>236</v>
      </c>
      <c r="D90" s="90">
        <f>IFERROR((D76/D18)*100,"-")</f>
        <v>-1.2140137500526882</v>
      </c>
      <c r="E90" s="70"/>
      <c r="F90" s="28" t="b">
        <v>1</v>
      </c>
      <c r="G90" s="50"/>
      <c r="H90" s="50"/>
      <c r="I90" s="28"/>
      <c r="J90" s="28"/>
      <c r="K90" s="28"/>
      <c r="L90" s="28"/>
    </row>
    <row r="91" spans="1:12">
      <c r="A91" s="28"/>
      <c r="B91" s="67" t="s">
        <v>237</v>
      </c>
      <c r="C91" s="89" t="s">
        <v>238</v>
      </c>
      <c r="D91" s="90">
        <f>IFERROR((D77/D22)*100,"-")</f>
        <v>-213.99390647333578</v>
      </c>
      <c r="E91" s="70"/>
      <c r="F91" s="28" t="b">
        <v>1</v>
      </c>
      <c r="G91" s="50"/>
      <c r="H91" s="50"/>
      <c r="I91" s="28"/>
      <c r="J91" s="28"/>
      <c r="K91" s="28"/>
      <c r="L91" s="28"/>
    </row>
    <row r="92" spans="1:12" ht="24.75" thickBot="1">
      <c r="A92" s="28"/>
      <c r="B92" s="129" t="s">
        <v>239</v>
      </c>
      <c r="C92" s="130" t="s">
        <v>240</v>
      </c>
      <c r="D92" s="131" t="str">
        <f>IFERROR((D78/D26)*100,"0")</f>
        <v>0</v>
      </c>
      <c r="E92" s="132"/>
      <c r="F92" s="28" t="b">
        <v>1</v>
      </c>
      <c r="G92" s="50"/>
      <c r="H92" s="50"/>
      <c r="I92" s="28"/>
      <c r="J92" s="28"/>
      <c r="K92" s="28"/>
      <c r="L92" s="28"/>
    </row>
    <row r="93" spans="1:12">
      <c r="A93" s="28"/>
      <c r="B93" s="28"/>
      <c r="C93" s="28"/>
      <c r="D93" s="28"/>
      <c r="E93" s="28"/>
      <c r="F93" s="28"/>
      <c r="G93" s="50"/>
      <c r="H93" s="50"/>
      <c r="I93" s="28"/>
      <c r="J93" s="28"/>
      <c r="K93" s="28"/>
      <c r="L93" s="28"/>
    </row>
    <row r="94" spans="1:12">
      <c r="A94" s="28"/>
      <c r="B94" s="28"/>
      <c r="C94" s="97" t="s">
        <v>241</v>
      </c>
      <c r="D94" s="28"/>
      <c r="E94" s="28"/>
      <c r="F94" s="28"/>
      <c r="G94" s="50"/>
      <c r="H94" s="50"/>
      <c r="I94" s="28"/>
      <c r="J94" s="28"/>
      <c r="K94" s="28"/>
      <c r="L94" s="28"/>
    </row>
    <row r="95" spans="1:12">
      <c r="A95" s="28"/>
      <c r="B95" s="28"/>
      <c r="C95" s="97" t="s">
        <v>242</v>
      </c>
      <c r="D95" s="28"/>
      <c r="E95" s="28"/>
      <c r="F95" s="28"/>
      <c r="G95" s="50"/>
      <c r="H95" s="50"/>
      <c r="I95" s="28"/>
      <c r="J95" s="28"/>
      <c r="K95" s="28"/>
      <c r="L95" s="28"/>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B802-9728-43A2-A431-A2E95B853196}">
  <sheetPr>
    <tabColor theme="0" tint="-0.14999847407452621"/>
  </sheetPr>
  <dimension ref="A2:AG239"/>
  <sheetViews>
    <sheetView showGridLines="0" topLeftCell="D1" workbookViewId="0">
      <selection activeCell="B85" sqref="B85:Y85"/>
    </sheetView>
  </sheetViews>
  <sheetFormatPr defaultRowHeight="15"/>
  <cols>
    <col min="1" max="1" width="9.140625" style="134"/>
    <col min="2" max="2" width="12.85546875" customWidth="1"/>
    <col min="3" max="3" width="71.140625" customWidth="1"/>
    <col min="4" max="4" width="13.5703125" customWidth="1"/>
    <col min="5" max="5" width="13.42578125" customWidth="1"/>
    <col min="6" max="6" width="16.85546875" customWidth="1"/>
    <col min="7" max="7" width="16.140625" customWidth="1"/>
    <col min="8" max="8" width="15.7109375" customWidth="1"/>
    <col min="9" max="9" width="14" customWidth="1"/>
    <col min="10" max="11" width="14.5703125" customWidth="1"/>
    <col min="12" max="12" width="16.5703125" customWidth="1"/>
    <col min="13" max="14" width="15" customWidth="1"/>
    <col min="15" max="15" width="14" customWidth="1"/>
    <col min="16" max="16" width="17.85546875" customWidth="1"/>
    <col min="17" max="17" width="23.28515625" customWidth="1"/>
    <col min="18" max="18" width="0" style="134" hidden="1" customWidth="1"/>
    <col min="19" max="21" width="9.140625" style="134"/>
    <col min="22" max="22" width="9.5703125" bestFit="1" customWidth="1"/>
  </cols>
  <sheetData>
    <row r="2" spans="1:33" ht="72">
      <c r="C2" s="28" t="s">
        <v>1267</v>
      </c>
      <c r="E2" s="135"/>
      <c r="O2" s="135"/>
      <c r="Q2" s="1" t="s">
        <v>243</v>
      </c>
    </row>
    <row r="3" spans="1:33">
      <c r="C3" s="28" t="s">
        <v>1268</v>
      </c>
    </row>
    <row r="4" spans="1:33">
      <c r="C4" s="136"/>
    </row>
    <row r="5" spans="1:33" ht="15.75">
      <c r="C5" s="137" t="s">
        <v>244</v>
      </c>
    </row>
    <row r="6" spans="1:33" ht="15.75" thickBot="1"/>
    <row r="7" spans="1:33" ht="102.75" thickBot="1">
      <c r="B7" s="138" t="s">
        <v>2</v>
      </c>
      <c r="C7" s="139" t="s">
        <v>245</v>
      </c>
      <c r="D7" s="140" t="s">
        <v>246</v>
      </c>
      <c r="E7" s="141" t="s">
        <v>247</v>
      </c>
      <c r="F7" s="142" t="s">
        <v>248</v>
      </c>
      <c r="G7" s="143" t="s">
        <v>249</v>
      </c>
      <c r="H7" s="144" t="s">
        <v>250</v>
      </c>
      <c r="I7" s="140" t="s">
        <v>251</v>
      </c>
      <c r="J7" s="142" t="s">
        <v>252</v>
      </c>
      <c r="K7" s="143" t="s">
        <v>253</v>
      </c>
      <c r="L7" s="145" t="s">
        <v>254</v>
      </c>
      <c r="M7" s="146" t="s">
        <v>255</v>
      </c>
      <c r="N7" s="140" t="s">
        <v>256</v>
      </c>
      <c r="O7" s="147" t="s">
        <v>257</v>
      </c>
      <c r="P7" s="144" t="s">
        <v>258</v>
      </c>
      <c r="Q7" s="141" t="s">
        <v>259</v>
      </c>
      <c r="R7" s="133"/>
    </row>
    <row r="8" spans="1:33" ht="16.5" thickTop="1" thickBot="1">
      <c r="B8" s="148" t="s">
        <v>48</v>
      </c>
      <c r="C8" s="149" t="s">
        <v>260</v>
      </c>
      <c r="D8" s="150"/>
      <c r="E8" s="151"/>
      <c r="F8" s="152"/>
      <c r="G8" s="153"/>
      <c r="H8" s="154"/>
      <c r="I8" s="150"/>
      <c r="J8" s="152"/>
      <c r="K8" s="153"/>
      <c r="L8" s="153"/>
      <c r="M8" s="155"/>
      <c r="N8" s="150"/>
      <c r="O8" s="156"/>
      <c r="P8" s="154"/>
      <c r="Q8" s="150"/>
      <c r="R8" s="133"/>
    </row>
    <row r="9" spans="1:33" ht="16.5" thickTop="1" thickBot="1">
      <c r="B9" s="157" t="s">
        <v>93</v>
      </c>
      <c r="C9" s="158" t="s">
        <v>261</v>
      </c>
      <c r="D9" s="159">
        <f>D28</f>
        <v>0</v>
      </c>
      <c r="E9" s="160">
        <f>E28</f>
        <v>0</v>
      </c>
      <c r="F9" s="161">
        <f>F28</f>
        <v>0</v>
      </c>
      <c r="G9" s="162">
        <f t="shared" ref="E9:S10" si="0">G28</f>
        <v>0</v>
      </c>
      <c r="H9" s="163">
        <f t="shared" si="0"/>
        <v>0</v>
      </c>
      <c r="I9" s="159">
        <f t="shared" si="0"/>
        <v>0</v>
      </c>
      <c r="J9" s="161">
        <f t="shared" si="0"/>
        <v>0</v>
      </c>
      <c r="K9" s="162">
        <f t="shared" si="0"/>
        <v>0</v>
      </c>
      <c r="L9" s="162">
        <f t="shared" si="0"/>
        <v>0</v>
      </c>
      <c r="M9" s="164">
        <f t="shared" si="0"/>
        <v>0</v>
      </c>
      <c r="N9" s="159">
        <f>O9+P9</f>
        <v>0</v>
      </c>
      <c r="O9" s="165">
        <f>O28</f>
        <v>0</v>
      </c>
      <c r="P9" s="163">
        <f t="shared" si="0"/>
        <v>0</v>
      </c>
      <c r="Q9" s="159">
        <f t="shared" si="0"/>
        <v>0</v>
      </c>
      <c r="R9" s="133"/>
      <c r="S9" s="134" t="e">
        <f>D9ž</f>
        <v>#NAME?</v>
      </c>
      <c r="T9" s="133" t="b">
        <v>1</v>
      </c>
      <c r="U9" s="133" t="b">
        <v>1</v>
      </c>
      <c r="V9" s="133" t="b">
        <v>1</v>
      </c>
      <c r="W9" s="133" t="b">
        <v>1</v>
      </c>
      <c r="X9" s="133" t="b">
        <v>1</v>
      </c>
      <c r="Y9" s="133" t="b">
        <v>1</v>
      </c>
      <c r="Z9" s="133" t="b">
        <v>1</v>
      </c>
      <c r="AA9" s="133" t="b">
        <v>1</v>
      </c>
      <c r="AB9" s="133" t="b">
        <v>1</v>
      </c>
      <c r="AC9" s="133" t="b">
        <v>1</v>
      </c>
      <c r="AD9" s="133" t="b">
        <v>1</v>
      </c>
      <c r="AE9" s="133" t="b">
        <v>1</v>
      </c>
      <c r="AF9" s="133" t="b">
        <v>1</v>
      </c>
      <c r="AG9" s="133" t="b">
        <v>1</v>
      </c>
    </row>
    <row r="10" spans="1:33" ht="15.75" thickBot="1">
      <c r="B10" s="166" t="s">
        <v>99</v>
      </c>
      <c r="C10" s="167" t="s">
        <v>262</v>
      </c>
      <c r="D10" s="168">
        <f>D29</f>
        <v>0</v>
      </c>
      <c r="E10" s="169">
        <f t="shared" si="0"/>
        <v>0</v>
      </c>
      <c r="F10" s="170">
        <f t="shared" si="0"/>
        <v>0</v>
      </c>
      <c r="G10" s="171">
        <f t="shared" si="0"/>
        <v>0</v>
      </c>
      <c r="H10" s="172">
        <f t="shared" si="0"/>
        <v>0</v>
      </c>
      <c r="I10" s="168">
        <f t="shared" si="0"/>
        <v>0</v>
      </c>
      <c r="J10" s="170">
        <f t="shared" si="0"/>
        <v>0</v>
      </c>
      <c r="K10" s="171">
        <f t="shared" si="0"/>
        <v>0</v>
      </c>
      <c r="L10" s="171">
        <f t="shared" si="0"/>
        <v>0</v>
      </c>
      <c r="M10" s="173">
        <f t="shared" si="0"/>
        <v>0</v>
      </c>
      <c r="N10" s="168">
        <f t="shared" ref="N10:N73" si="1">O10+P10</f>
        <v>0</v>
      </c>
      <c r="O10" s="174">
        <f>O29</f>
        <v>0</v>
      </c>
      <c r="P10" s="172">
        <f t="shared" si="0"/>
        <v>0</v>
      </c>
      <c r="Q10" s="168">
        <f t="shared" si="0"/>
        <v>0</v>
      </c>
      <c r="R10" s="133"/>
      <c r="T10" s="133" t="b">
        <v>1</v>
      </c>
      <c r="U10" s="133" t="b">
        <v>1</v>
      </c>
      <c r="V10" s="133" t="b">
        <v>1</v>
      </c>
      <c r="W10" s="133" t="b">
        <v>1</v>
      </c>
      <c r="X10" s="133" t="b">
        <v>1</v>
      </c>
      <c r="Y10" s="133" t="b">
        <v>1</v>
      </c>
      <c r="Z10" s="133" t="b">
        <v>1</v>
      </c>
      <c r="AA10" s="133" t="b">
        <v>1</v>
      </c>
      <c r="AB10" s="133" t="b">
        <v>1</v>
      </c>
      <c r="AC10" s="133" t="b">
        <v>1</v>
      </c>
      <c r="AD10" s="133" t="b">
        <v>1</v>
      </c>
      <c r="AE10" s="133" t="b">
        <v>1</v>
      </c>
      <c r="AF10" s="133" t="b">
        <v>1</v>
      </c>
      <c r="AG10" s="133" t="b">
        <v>1</v>
      </c>
    </row>
    <row r="11" spans="1:33">
      <c r="B11" s="166" t="s">
        <v>121</v>
      </c>
      <c r="C11" s="167" t="s">
        <v>263</v>
      </c>
      <c r="D11" s="168">
        <f>D32+D89+D185</f>
        <v>131.10861000000003</v>
      </c>
      <c r="E11" s="169">
        <f t="shared" ref="E11:Q11" si="2">E32+E89+E185</f>
        <v>34.045646478153166</v>
      </c>
      <c r="F11" s="170">
        <f t="shared" si="2"/>
        <v>18.775494307236535</v>
      </c>
      <c r="G11" s="171">
        <f t="shared" si="2"/>
        <v>3.1847864155762475</v>
      </c>
      <c r="H11" s="172">
        <f t="shared" si="2"/>
        <v>12.085365755340387</v>
      </c>
      <c r="I11" s="168">
        <f t="shared" si="2"/>
        <v>96.743706408520296</v>
      </c>
      <c r="J11" s="170">
        <f t="shared" si="2"/>
        <v>28.409228432733702</v>
      </c>
      <c r="K11" s="171">
        <f t="shared" si="2"/>
        <v>67.810009724236167</v>
      </c>
      <c r="L11" s="171">
        <f t="shared" si="2"/>
        <v>0.5244682515504222</v>
      </c>
      <c r="M11" s="173">
        <f t="shared" si="2"/>
        <v>0</v>
      </c>
      <c r="N11" s="168">
        <f t="shared" si="1"/>
        <v>0.24891343767256366</v>
      </c>
      <c r="O11" s="174">
        <f>O32+O89+O185</f>
        <v>0.24891343767256366</v>
      </c>
      <c r="P11" s="172">
        <f t="shared" si="2"/>
        <v>0</v>
      </c>
      <c r="Q11" s="168">
        <f t="shared" si="2"/>
        <v>7.0343675653986859E-2</v>
      </c>
      <c r="R11" s="133"/>
      <c r="T11" s="175">
        <v>6.0312000000000126</v>
      </c>
      <c r="U11" s="175">
        <v>1.7336264781531625</v>
      </c>
      <c r="V11" s="175">
        <v>0.32566430723653284</v>
      </c>
      <c r="W11" s="175">
        <v>0.39197641557624774</v>
      </c>
      <c r="X11" s="175">
        <v>1.0159857553403864</v>
      </c>
      <c r="Y11" s="175">
        <v>3.9783164085202856</v>
      </c>
      <c r="Z11" s="175">
        <v>1.8625284327337006</v>
      </c>
      <c r="AA11" s="175">
        <v>1.5913197242361576</v>
      </c>
      <c r="AB11" s="175">
        <v>0.5244682515504222</v>
      </c>
      <c r="AC11" s="175">
        <v>0</v>
      </c>
      <c r="AD11" s="175">
        <v>0.24891343767256366</v>
      </c>
      <c r="AE11" s="175">
        <v>0.24891343767256366</v>
      </c>
      <c r="AF11" s="175">
        <v>0</v>
      </c>
      <c r="AG11" s="175">
        <v>7.0343675653986859E-2</v>
      </c>
    </row>
    <row r="12" spans="1:33" ht="26.25" thickBot="1">
      <c r="A12" s="176"/>
      <c r="B12" s="177" t="s">
        <v>123</v>
      </c>
      <c r="C12" s="178" t="s">
        <v>264</v>
      </c>
      <c r="D12" s="179">
        <f t="shared" ref="D12:Q12" si="3">D33+D90</f>
        <v>125.07741000000001</v>
      </c>
      <c r="E12" s="180">
        <f t="shared" si="3"/>
        <v>32.312020000000004</v>
      </c>
      <c r="F12" s="181">
        <f t="shared" si="3"/>
        <v>18.449830000000002</v>
      </c>
      <c r="G12" s="182">
        <f t="shared" si="3"/>
        <v>2.7928099999999998</v>
      </c>
      <c r="H12" s="183">
        <f t="shared" si="3"/>
        <v>11.069380000000001</v>
      </c>
      <c r="I12" s="179">
        <f t="shared" si="3"/>
        <v>92.765390000000011</v>
      </c>
      <c r="J12" s="181">
        <f t="shared" si="3"/>
        <v>26.546700000000001</v>
      </c>
      <c r="K12" s="182">
        <f t="shared" si="3"/>
        <v>66.218690000000009</v>
      </c>
      <c r="L12" s="182">
        <f t="shared" si="3"/>
        <v>0</v>
      </c>
      <c r="M12" s="184">
        <f t="shared" si="3"/>
        <v>0</v>
      </c>
      <c r="N12" s="179">
        <f t="shared" si="1"/>
        <v>0</v>
      </c>
      <c r="O12" s="185">
        <f>O33+O90</f>
        <v>0</v>
      </c>
      <c r="P12" s="183">
        <f t="shared" si="3"/>
        <v>0</v>
      </c>
      <c r="Q12" s="179">
        <f t="shared" si="3"/>
        <v>0</v>
      </c>
      <c r="R12" s="133"/>
      <c r="T12" s="133" t="b">
        <v>1</v>
      </c>
      <c r="U12" s="133" t="b">
        <v>1</v>
      </c>
      <c r="V12" s="133" t="b">
        <v>1</v>
      </c>
      <c r="W12" s="133" t="b">
        <v>1</v>
      </c>
      <c r="X12" s="133" t="b">
        <v>1</v>
      </c>
      <c r="Y12" s="133" t="b">
        <v>1</v>
      </c>
      <c r="Z12" s="133" t="b">
        <v>1</v>
      </c>
      <c r="AA12" s="133" t="b">
        <v>1</v>
      </c>
      <c r="AB12" s="133" t="b">
        <v>1</v>
      </c>
      <c r="AC12" s="133" t="b">
        <v>1</v>
      </c>
      <c r="AD12" s="133" t="b">
        <v>1</v>
      </c>
      <c r="AE12" s="133" t="b">
        <v>1</v>
      </c>
      <c r="AF12" s="133" t="b">
        <v>1</v>
      </c>
      <c r="AG12" s="133" t="b">
        <v>1</v>
      </c>
    </row>
    <row r="13" spans="1:33" ht="15.75" thickBot="1">
      <c r="B13" s="166" t="s">
        <v>265</v>
      </c>
      <c r="C13" s="167" t="s">
        <v>266</v>
      </c>
      <c r="D13" s="168">
        <f>D35</f>
        <v>13.679999999999998</v>
      </c>
      <c r="E13" s="169">
        <f t="shared" ref="E13:Q13" si="4">E35</f>
        <v>0</v>
      </c>
      <c r="F13" s="170">
        <f t="shared" si="4"/>
        <v>0</v>
      </c>
      <c r="G13" s="171">
        <f t="shared" si="4"/>
        <v>0</v>
      </c>
      <c r="H13" s="172">
        <f t="shared" si="4"/>
        <v>0</v>
      </c>
      <c r="I13" s="168">
        <f t="shared" si="4"/>
        <v>13.679999999999998</v>
      </c>
      <c r="J13" s="170">
        <f t="shared" si="4"/>
        <v>0</v>
      </c>
      <c r="K13" s="171">
        <f t="shared" si="4"/>
        <v>13.679999999999998</v>
      </c>
      <c r="L13" s="171">
        <f t="shared" si="4"/>
        <v>0</v>
      </c>
      <c r="M13" s="173">
        <f t="shared" si="4"/>
        <v>0</v>
      </c>
      <c r="N13" s="168">
        <f t="shared" si="1"/>
        <v>0</v>
      </c>
      <c r="O13" s="174">
        <f>O35</f>
        <v>0</v>
      </c>
      <c r="P13" s="172">
        <f t="shared" si="4"/>
        <v>0</v>
      </c>
      <c r="Q13" s="168">
        <f t="shared" si="4"/>
        <v>0</v>
      </c>
      <c r="R13" s="133"/>
      <c r="T13" s="133" t="b">
        <v>1</v>
      </c>
      <c r="U13" s="133" t="b">
        <v>1</v>
      </c>
      <c r="V13" s="133" t="b">
        <v>1</v>
      </c>
      <c r="W13" s="133" t="b">
        <v>1</v>
      </c>
      <c r="X13" s="133" t="b">
        <v>1</v>
      </c>
      <c r="Y13" s="133" t="b">
        <v>1</v>
      </c>
      <c r="Z13" s="133" t="b">
        <v>1</v>
      </c>
      <c r="AA13" s="133" t="b">
        <v>1</v>
      </c>
      <c r="AB13" s="133" t="b">
        <v>1</v>
      </c>
      <c r="AC13" s="133" t="b">
        <v>1</v>
      </c>
      <c r="AD13" s="133" t="b">
        <v>1</v>
      </c>
      <c r="AE13" s="133" t="b">
        <v>1</v>
      </c>
      <c r="AF13" s="133" t="b">
        <v>1</v>
      </c>
      <c r="AG13" s="133" t="b">
        <v>1</v>
      </c>
    </row>
    <row r="14" spans="1:33">
      <c r="B14" s="166" t="s">
        <v>267</v>
      </c>
      <c r="C14" s="167" t="s">
        <v>268</v>
      </c>
      <c r="D14" s="168">
        <f>D43+D97+D192</f>
        <v>138.78355000000002</v>
      </c>
      <c r="E14" s="169">
        <f t="shared" ref="D14:R15" si="5">E43+E97+E192</f>
        <v>42.635319980829273</v>
      </c>
      <c r="F14" s="170">
        <f t="shared" si="5"/>
        <v>0.61707561892153739</v>
      </c>
      <c r="G14" s="171">
        <f t="shared" si="5"/>
        <v>19.529037003135173</v>
      </c>
      <c r="H14" s="172">
        <f t="shared" si="5"/>
        <v>22.489207358772557</v>
      </c>
      <c r="I14" s="168">
        <f t="shared" si="5"/>
        <v>95.454307223833908</v>
      </c>
      <c r="J14" s="170">
        <f t="shared" si="5"/>
        <v>49.874593687405131</v>
      </c>
      <c r="K14" s="171">
        <f t="shared" si="5"/>
        <v>23.887150382727377</v>
      </c>
      <c r="L14" s="171">
        <f t="shared" si="5"/>
        <v>21.692563153701396</v>
      </c>
      <c r="M14" s="173">
        <f t="shared" si="5"/>
        <v>0</v>
      </c>
      <c r="N14" s="168">
        <f t="shared" si="1"/>
        <v>0.67556581587196962</v>
      </c>
      <c r="O14" s="174">
        <f>O43+O97+O192</f>
        <v>0.67556581587196962</v>
      </c>
      <c r="P14" s="172">
        <f t="shared" si="5"/>
        <v>0</v>
      </c>
      <c r="Q14" s="168">
        <f t="shared" si="5"/>
        <v>1.8356979464877049E-2</v>
      </c>
      <c r="R14" s="133"/>
      <c r="T14" s="133" t="b">
        <v>1</v>
      </c>
      <c r="U14" s="133" t="b">
        <v>1</v>
      </c>
      <c r="V14" s="133" t="b">
        <v>1</v>
      </c>
      <c r="W14" s="133" t="b">
        <v>1</v>
      </c>
      <c r="X14" s="133" t="b">
        <v>1</v>
      </c>
      <c r="Y14" s="133" t="b">
        <v>1</v>
      </c>
      <c r="Z14" s="133" t="b">
        <v>1</v>
      </c>
      <c r="AA14" s="133" t="b">
        <v>1</v>
      </c>
      <c r="AB14" s="133" t="b">
        <v>1</v>
      </c>
      <c r="AC14" s="133" t="b">
        <v>1</v>
      </c>
      <c r="AD14" s="133" t="b">
        <v>1</v>
      </c>
      <c r="AE14" s="133" t="b">
        <v>1</v>
      </c>
      <c r="AF14" s="133" t="b">
        <v>1</v>
      </c>
      <c r="AG14" s="133" t="b">
        <v>1</v>
      </c>
    </row>
    <row r="15" spans="1:33">
      <c r="A15" s="176"/>
      <c r="B15" s="186" t="s">
        <v>269</v>
      </c>
      <c r="C15" s="187" t="s">
        <v>270</v>
      </c>
      <c r="D15" s="188">
        <f t="shared" si="5"/>
        <v>63.398870000000002</v>
      </c>
      <c r="E15" s="189">
        <f t="shared" si="5"/>
        <v>17.651558195436159</v>
      </c>
      <c r="F15" s="190">
        <f t="shared" si="5"/>
        <v>0.58354627320505403</v>
      </c>
      <c r="G15" s="191">
        <f t="shared" si="5"/>
        <v>1.225763271881233</v>
      </c>
      <c r="H15" s="192">
        <f t="shared" si="5"/>
        <v>15.842248650349871</v>
      </c>
      <c r="I15" s="188">
        <f t="shared" si="5"/>
        <v>45.053672626898162</v>
      </c>
      <c r="J15" s="190">
        <f t="shared" si="5"/>
        <v>19.042507352623694</v>
      </c>
      <c r="K15" s="191">
        <f t="shared" si="5"/>
        <v>7.0956041607214537</v>
      </c>
      <c r="L15" s="191">
        <f t="shared" si="5"/>
        <v>18.915561113553011</v>
      </c>
      <c r="M15" s="193">
        <f t="shared" si="5"/>
        <v>0</v>
      </c>
      <c r="N15" s="188">
        <f t="shared" si="1"/>
        <v>0.67528219820081026</v>
      </c>
      <c r="O15" s="194">
        <f>O44+O98+O193</f>
        <v>0.67528219820081026</v>
      </c>
      <c r="P15" s="192">
        <f t="shared" si="5"/>
        <v>0</v>
      </c>
      <c r="Q15" s="188">
        <f t="shared" si="5"/>
        <v>1.8356979464877049E-2</v>
      </c>
      <c r="R15" s="133"/>
      <c r="T15" s="133" t="b">
        <v>1</v>
      </c>
      <c r="U15" s="133" t="b">
        <v>1</v>
      </c>
      <c r="V15" s="133" t="b">
        <v>1</v>
      </c>
      <c r="W15" s="133" t="b">
        <v>1</v>
      </c>
      <c r="X15" s="133" t="b">
        <v>1</v>
      </c>
      <c r="Y15" s="133" t="b">
        <v>1</v>
      </c>
      <c r="Z15" s="133" t="b">
        <v>1</v>
      </c>
      <c r="AA15" s="133" t="b">
        <v>1</v>
      </c>
      <c r="AB15" s="133" t="b">
        <v>1</v>
      </c>
      <c r="AC15" s="133" t="b">
        <v>1</v>
      </c>
      <c r="AD15" s="133" t="b">
        <v>1</v>
      </c>
      <c r="AE15" s="133" t="b">
        <v>1</v>
      </c>
      <c r="AF15" s="133" t="b">
        <v>1</v>
      </c>
      <c r="AG15" s="133" t="b">
        <v>1</v>
      </c>
    </row>
    <row r="16" spans="1:33">
      <c r="A16" s="176"/>
      <c r="B16" s="195" t="s">
        <v>271</v>
      </c>
      <c r="C16" s="196" t="s">
        <v>272</v>
      </c>
      <c r="D16" s="197">
        <f t="shared" ref="D16:Q16" si="6">D47+D101+D196</f>
        <v>4.3659999999999997</v>
      </c>
      <c r="E16" s="198">
        <f t="shared" si="6"/>
        <v>4.3659999999999997</v>
      </c>
      <c r="F16" s="199">
        <f t="shared" si="6"/>
        <v>0</v>
      </c>
      <c r="G16" s="200">
        <f t="shared" si="6"/>
        <v>0</v>
      </c>
      <c r="H16" s="201">
        <f t="shared" si="6"/>
        <v>4.3659999999999997</v>
      </c>
      <c r="I16" s="197">
        <f t="shared" si="6"/>
        <v>0</v>
      </c>
      <c r="J16" s="199">
        <f t="shared" si="6"/>
        <v>0</v>
      </c>
      <c r="K16" s="200">
        <f t="shared" si="6"/>
        <v>0</v>
      </c>
      <c r="L16" s="200">
        <f t="shared" si="6"/>
        <v>0</v>
      </c>
      <c r="M16" s="202">
        <f t="shared" si="6"/>
        <v>0</v>
      </c>
      <c r="N16" s="197">
        <f t="shared" si="1"/>
        <v>0</v>
      </c>
      <c r="O16" s="203">
        <f>O47+O101+O196</f>
        <v>0</v>
      </c>
      <c r="P16" s="201">
        <f t="shared" si="6"/>
        <v>0</v>
      </c>
      <c r="Q16" s="197">
        <f t="shared" si="6"/>
        <v>0</v>
      </c>
      <c r="R16" s="133"/>
      <c r="T16" s="133" t="b">
        <v>1</v>
      </c>
      <c r="U16" s="133" t="b">
        <v>1</v>
      </c>
      <c r="V16" s="133" t="b">
        <v>1</v>
      </c>
      <c r="W16" s="133" t="b">
        <v>1</v>
      </c>
      <c r="X16" s="133" t="b">
        <v>1</v>
      </c>
      <c r="Y16" s="133" t="b">
        <v>1</v>
      </c>
      <c r="Z16" s="133" t="b">
        <v>1</v>
      </c>
      <c r="AA16" s="133" t="b">
        <v>1</v>
      </c>
      <c r="AB16" s="133" t="b">
        <v>1</v>
      </c>
      <c r="AC16" s="133" t="b">
        <v>1</v>
      </c>
      <c r="AD16" s="133" t="b">
        <v>1</v>
      </c>
      <c r="AE16" s="133" t="b">
        <v>1</v>
      </c>
      <c r="AF16" s="133" t="b">
        <v>1</v>
      </c>
      <c r="AG16" s="133" t="b">
        <v>1</v>
      </c>
    </row>
    <row r="17" spans="1:33" ht="15.75" thickBot="1">
      <c r="A17" s="176"/>
      <c r="B17" s="204" t="s">
        <v>273</v>
      </c>
      <c r="C17" s="205" t="s">
        <v>274</v>
      </c>
      <c r="D17" s="206">
        <f t="shared" ref="D17:Q17" si="7">D45+D99+D194</f>
        <v>54.501559999999998</v>
      </c>
      <c r="E17" s="207">
        <f t="shared" si="7"/>
        <v>18.225885504720303</v>
      </c>
      <c r="F17" s="208">
        <f t="shared" si="7"/>
        <v>2.9403036400940043E-3</v>
      </c>
      <c r="G17" s="209">
        <f t="shared" si="7"/>
        <v>18.164544991571649</v>
      </c>
      <c r="H17" s="210">
        <f t="shared" si="7"/>
        <v>5.8400209508558468E-2</v>
      </c>
      <c r="I17" s="206">
        <f t="shared" si="7"/>
        <v>36.275649623870699</v>
      </c>
      <c r="J17" s="208">
        <f t="shared" si="7"/>
        <v>18.722370080337527</v>
      </c>
      <c r="K17" s="209">
        <f t="shared" si="7"/>
        <v>15.600470301239023</v>
      </c>
      <c r="L17" s="209">
        <f t="shared" si="7"/>
        <v>1.9528092422941468</v>
      </c>
      <c r="M17" s="211">
        <f t="shared" si="7"/>
        <v>0</v>
      </c>
      <c r="N17" s="206">
        <f t="shared" si="1"/>
        <v>2.4871409002622226E-5</v>
      </c>
      <c r="O17" s="212">
        <f>O45+O99+O194</f>
        <v>2.4871409002622226E-5</v>
      </c>
      <c r="P17" s="210">
        <f t="shared" si="7"/>
        <v>0</v>
      </c>
      <c r="Q17" s="206">
        <f t="shared" si="7"/>
        <v>0</v>
      </c>
      <c r="R17" s="133"/>
      <c r="T17" s="133" t="b">
        <v>1</v>
      </c>
      <c r="U17" s="133" t="b">
        <v>1</v>
      </c>
      <c r="V17" s="133" t="b">
        <v>1</v>
      </c>
      <c r="W17" s="133" t="b">
        <v>1</v>
      </c>
      <c r="X17" s="133" t="b">
        <v>1</v>
      </c>
      <c r="Y17" s="133" t="b">
        <v>1</v>
      </c>
      <c r="Z17" s="133" t="b">
        <v>1</v>
      </c>
      <c r="AA17" s="133" t="b">
        <v>1</v>
      </c>
      <c r="AB17" s="133" t="b">
        <v>1</v>
      </c>
      <c r="AC17" s="133" t="b">
        <v>1</v>
      </c>
      <c r="AD17" s="133" t="b">
        <v>1</v>
      </c>
      <c r="AE17" s="133" t="b">
        <v>1</v>
      </c>
      <c r="AF17" s="133" t="b">
        <v>1</v>
      </c>
      <c r="AG17" s="133" t="b">
        <v>1</v>
      </c>
    </row>
    <row r="18" spans="1:33">
      <c r="B18" s="166" t="s">
        <v>275</v>
      </c>
      <c r="C18" s="213" t="s">
        <v>276</v>
      </c>
      <c r="D18" s="168">
        <f t="shared" ref="D18:Q19" si="8">D50+D104+D199</f>
        <v>457.82038821799995</v>
      </c>
      <c r="E18" s="169">
        <f t="shared" si="8"/>
        <v>141.35864247331438</v>
      </c>
      <c r="F18" s="170">
        <f t="shared" si="8"/>
        <v>42.594555594971425</v>
      </c>
      <c r="G18" s="171">
        <f t="shared" si="8"/>
        <v>14.771421571634541</v>
      </c>
      <c r="H18" s="172">
        <f t="shared" si="8"/>
        <v>83.992665306708403</v>
      </c>
      <c r="I18" s="168">
        <f t="shared" si="8"/>
        <v>278.05274574522468</v>
      </c>
      <c r="J18" s="170">
        <f t="shared" si="8"/>
        <v>130.32195743202874</v>
      </c>
      <c r="K18" s="171">
        <f t="shared" si="8"/>
        <v>102.77227724125953</v>
      </c>
      <c r="L18" s="171">
        <f t="shared" si="8"/>
        <v>44.9585110719364</v>
      </c>
      <c r="M18" s="173">
        <f t="shared" si="8"/>
        <v>0</v>
      </c>
      <c r="N18" s="168">
        <f t="shared" si="1"/>
        <v>31.243819482731979</v>
      </c>
      <c r="O18" s="174">
        <f>O50+O104+O199</f>
        <v>31.243819482731979</v>
      </c>
      <c r="P18" s="172">
        <f t="shared" si="8"/>
        <v>0</v>
      </c>
      <c r="Q18" s="168">
        <f t="shared" si="8"/>
        <v>7.165180516728971</v>
      </c>
      <c r="R18" s="133"/>
      <c r="T18" s="133" t="b">
        <v>1</v>
      </c>
      <c r="U18" s="133" t="b">
        <v>1</v>
      </c>
      <c r="V18" s="133" t="b">
        <v>1</v>
      </c>
      <c r="W18" s="133" t="b">
        <v>1</v>
      </c>
      <c r="X18" s="133" t="b">
        <v>1</v>
      </c>
      <c r="Y18" s="133" t="b">
        <v>1</v>
      </c>
      <c r="Z18" s="133" t="b">
        <v>1</v>
      </c>
      <c r="AA18" s="133" t="b">
        <v>1</v>
      </c>
      <c r="AB18" s="133" t="b">
        <v>1</v>
      </c>
      <c r="AC18" s="133" t="b">
        <v>1</v>
      </c>
      <c r="AD18" s="133" t="b">
        <v>1</v>
      </c>
      <c r="AE18" s="133" t="b">
        <v>1</v>
      </c>
      <c r="AF18" s="133" t="b">
        <v>1</v>
      </c>
      <c r="AG18" s="133" t="b">
        <v>1</v>
      </c>
    </row>
    <row r="19" spans="1:33" ht="15.75" thickBot="1">
      <c r="B19" s="186" t="s">
        <v>277</v>
      </c>
      <c r="C19" s="214" t="s">
        <v>278</v>
      </c>
      <c r="D19" s="188">
        <f t="shared" si="8"/>
        <v>447.13664</v>
      </c>
      <c r="E19" s="189">
        <f t="shared" si="8"/>
        <v>138.12945868221578</v>
      </c>
      <c r="F19" s="190">
        <f t="shared" si="8"/>
        <v>41.722612531646135</v>
      </c>
      <c r="G19" s="191">
        <f t="shared" si="8"/>
        <v>14.344557596791052</v>
      </c>
      <c r="H19" s="192">
        <f t="shared" si="8"/>
        <v>82.062288553778572</v>
      </c>
      <c r="I19" s="188">
        <f t="shared" si="8"/>
        <v>271.39116429210856</v>
      </c>
      <c r="J19" s="190">
        <f t="shared" si="8"/>
        <v>127.15285497334524</v>
      </c>
      <c r="K19" s="191">
        <f t="shared" si="8"/>
        <v>100.30265002609397</v>
      </c>
      <c r="L19" s="191">
        <f t="shared" si="8"/>
        <v>43.935659292669385</v>
      </c>
      <c r="M19" s="193">
        <f t="shared" si="8"/>
        <v>0</v>
      </c>
      <c r="N19" s="188">
        <f t="shared" si="1"/>
        <v>30.602993671742496</v>
      </c>
      <c r="O19" s="194">
        <f>O51+O105+O200</f>
        <v>30.602993671742496</v>
      </c>
      <c r="P19" s="192">
        <f t="shared" si="8"/>
        <v>0</v>
      </c>
      <c r="Q19" s="188">
        <f t="shared" si="8"/>
        <v>7.0130233539331508</v>
      </c>
      <c r="R19" s="133"/>
      <c r="T19" s="133" t="b">
        <v>1</v>
      </c>
      <c r="U19" s="133" t="b">
        <v>1</v>
      </c>
      <c r="V19" s="133" t="b">
        <v>1</v>
      </c>
      <c r="W19" s="133" t="b">
        <v>1</v>
      </c>
      <c r="X19" s="133" t="b">
        <v>1</v>
      </c>
      <c r="Y19" s="133" t="b">
        <v>1</v>
      </c>
      <c r="Z19" s="133" t="b">
        <v>1</v>
      </c>
      <c r="AA19" s="133" t="b">
        <v>1</v>
      </c>
      <c r="AB19" s="133" t="b">
        <v>1</v>
      </c>
      <c r="AC19" s="133" t="b">
        <v>1</v>
      </c>
      <c r="AD19" s="133" t="b">
        <v>1</v>
      </c>
      <c r="AE19" s="133" t="b">
        <v>1</v>
      </c>
      <c r="AF19" s="133" t="b">
        <v>1</v>
      </c>
      <c r="AG19" s="133" t="b">
        <v>1</v>
      </c>
    </row>
    <row r="20" spans="1:33" ht="15.75" thickBot="1">
      <c r="A20" s="215"/>
      <c r="B20" s="216" t="s">
        <v>279</v>
      </c>
      <c r="C20" s="217" t="s">
        <v>280</v>
      </c>
      <c r="D20" s="218">
        <f>D30+D31+D45+D65+D67+D71+D73+D74+D75+D77+D83+D84+D99+D117+D119+D123+D126+D127+D129+D135+D136+D194+D212+D214+D218+D220+D221+D222+D224+D231+D232+D125</f>
        <v>144.73309000000003</v>
      </c>
      <c r="E20" s="219">
        <f t="shared" ref="E20:Q20" si="9">E30+E31+E45+E65+E67+E71+E73+E74+E75+E77+E83+E84+E99+E117+E119+E123+E126+E127+E129+E135+E136+E194+E212+E214+E218+E220+E221+E222+E224+E231+E232+E125</f>
        <v>45.130690285913857</v>
      </c>
      <c r="F20" s="220">
        <f t="shared" si="9"/>
        <v>1.9502025757388262</v>
      </c>
      <c r="G20" s="221">
        <f t="shared" si="9"/>
        <v>21.015708557582961</v>
      </c>
      <c r="H20" s="222">
        <f t="shared" si="9"/>
        <v>22.164779152592068</v>
      </c>
      <c r="I20" s="218">
        <f t="shared" si="9"/>
        <v>96.564682366775642</v>
      </c>
      <c r="J20" s="220">
        <f t="shared" si="9"/>
        <v>45.115457014180038</v>
      </c>
      <c r="K20" s="221">
        <f t="shared" si="9"/>
        <v>44.809234421783181</v>
      </c>
      <c r="L20" s="221">
        <f t="shared" si="9"/>
        <v>6.6399909308124334</v>
      </c>
      <c r="M20" s="223">
        <f t="shared" si="9"/>
        <v>0</v>
      </c>
      <c r="N20" s="218">
        <f t="shared" si="1"/>
        <v>1.3732499357255021</v>
      </c>
      <c r="O20" s="224">
        <f>O30+O31+O45+O65+O67+O71+O73+O74+O75+O77+O83+O84+O99+O117+O119+O123+O126+O127+O129+O135+O136+O194+O212+O214+O218+O220+O221+O222+O224+O231+O232+O125</f>
        <v>1.3732499357255021</v>
      </c>
      <c r="P20" s="222">
        <f t="shared" si="9"/>
        <v>0</v>
      </c>
      <c r="Q20" s="225">
        <f t="shared" si="9"/>
        <v>1.6644674115849996</v>
      </c>
      <c r="R20" s="133"/>
      <c r="T20" s="133" t="b">
        <v>1</v>
      </c>
      <c r="U20" s="133" t="b">
        <v>1</v>
      </c>
      <c r="V20" s="133" t="b">
        <v>1</v>
      </c>
      <c r="W20" s="133" t="b">
        <v>1</v>
      </c>
      <c r="X20" s="133" t="b">
        <v>1</v>
      </c>
      <c r="Y20" s="133" t="b">
        <v>1</v>
      </c>
      <c r="Z20" s="133" t="b">
        <v>1</v>
      </c>
      <c r="AA20" s="133" t="b">
        <v>1</v>
      </c>
      <c r="AB20" s="133" t="b">
        <v>1</v>
      </c>
      <c r="AC20" s="133" t="b">
        <v>1</v>
      </c>
      <c r="AD20" s="133" t="b">
        <v>1</v>
      </c>
      <c r="AE20" s="133" t="b">
        <v>1</v>
      </c>
      <c r="AF20" s="133" t="b">
        <v>1</v>
      </c>
      <c r="AG20" s="133" t="b">
        <v>1</v>
      </c>
    </row>
    <row r="21" spans="1:33" ht="16.5" thickTop="1" thickBot="1">
      <c r="A21" s="215"/>
      <c r="B21" s="226" t="s">
        <v>281</v>
      </c>
      <c r="C21" s="149" t="s">
        <v>282</v>
      </c>
      <c r="D21" s="227">
        <f>D27+D88+D184</f>
        <v>1206.4114395399506</v>
      </c>
      <c r="E21" s="228">
        <f>E27+E88+E184</f>
        <v>350.91876740578408</v>
      </c>
      <c r="F21" s="229">
        <f t="shared" ref="F21:M21" si="10">F27+F88+F184</f>
        <v>94.680803837451265</v>
      </c>
      <c r="G21" s="230">
        <f t="shared" si="10"/>
        <v>70.270181841590926</v>
      </c>
      <c r="H21" s="231">
        <f t="shared" si="10"/>
        <v>185.96778172674192</v>
      </c>
      <c r="I21" s="227">
        <f t="shared" si="10"/>
        <v>800.53367436554163</v>
      </c>
      <c r="J21" s="229">
        <f t="shared" si="10"/>
        <v>347.17446898540328</v>
      </c>
      <c r="K21" s="230">
        <f t="shared" si="10"/>
        <v>363.07382640663519</v>
      </c>
      <c r="L21" s="230">
        <f t="shared" si="10"/>
        <v>90.285378973503128</v>
      </c>
      <c r="M21" s="232">
        <f t="shared" si="10"/>
        <v>0</v>
      </c>
      <c r="N21" s="227">
        <f t="shared" si="1"/>
        <v>42.849579522554365</v>
      </c>
      <c r="O21" s="233">
        <f>O27+O88+O184</f>
        <v>42.849579522554365</v>
      </c>
      <c r="P21" s="231">
        <f>P27+P88+P184</f>
        <v>0</v>
      </c>
      <c r="Q21" s="234">
        <f>Q27+Q88+Q184</f>
        <v>12.109418246070527</v>
      </c>
      <c r="R21" s="133"/>
      <c r="T21" s="133" t="b">
        <v>1</v>
      </c>
      <c r="U21" s="133" t="b">
        <v>1</v>
      </c>
      <c r="V21" s="133" t="b">
        <v>1</v>
      </c>
      <c r="W21" s="133" t="b">
        <v>1</v>
      </c>
      <c r="X21" s="133" t="b">
        <v>1</v>
      </c>
      <c r="Y21" s="133" t="b">
        <v>1</v>
      </c>
      <c r="Z21" s="133" t="b">
        <v>1</v>
      </c>
      <c r="AA21" s="133" t="b">
        <v>1</v>
      </c>
      <c r="AB21" s="133" t="b">
        <v>1</v>
      </c>
      <c r="AC21" s="133" t="b">
        <v>1</v>
      </c>
      <c r="AD21" s="133" t="b">
        <v>1</v>
      </c>
      <c r="AE21" s="133" t="b">
        <v>1</v>
      </c>
      <c r="AF21" s="133" t="b">
        <v>1</v>
      </c>
      <c r="AG21" s="133" t="b">
        <v>1</v>
      </c>
    </row>
    <row r="22" spans="1:33" ht="15.75" thickTop="1">
      <c r="B22" s="235" t="s">
        <v>283</v>
      </c>
      <c r="C22" s="236" t="s">
        <v>284</v>
      </c>
      <c r="D22" s="168">
        <f t="shared" ref="D22:D29" si="11">O22+E22+I22+M22+P22+Q22</f>
        <v>1038.2500295399509</v>
      </c>
      <c r="E22" s="169">
        <f>SUM(E23:E25)</f>
        <v>298.43774740578408</v>
      </c>
      <c r="F22" s="170">
        <f t="shared" ref="F22:Q22" si="12">SUM(F23:F25)</f>
        <v>56.061973837451248</v>
      </c>
      <c r="G22" s="171">
        <f t="shared" si="12"/>
        <v>67.477371841590923</v>
      </c>
      <c r="H22" s="172">
        <f t="shared" si="12"/>
        <v>174.89840172674189</v>
      </c>
      <c r="I22" s="168">
        <f>SUM(I23:I25)</f>
        <v>684.85328436554175</v>
      </c>
      <c r="J22" s="170">
        <f t="shared" si="12"/>
        <v>320.62776898540329</v>
      </c>
      <c r="K22" s="171">
        <f t="shared" si="12"/>
        <v>273.94013640663525</v>
      </c>
      <c r="L22" s="171">
        <f t="shared" si="12"/>
        <v>90.285378973503128</v>
      </c>
      <c r="M22" s="173">
        <f t="shared" si="12"/>
        <v>0</v>
      </c>
      <c r="N22" s="168">
        <f t="shared" si="1"/>
        <v>42.849579522554365</v>
      </c>
      <c r="O22" s="174">
        <f>SUM(O23:O25)</f>
        <v>42.849579522554365</v>
      </c>
      <c r="P22" s="172">
        <f t="shared" si="12"/>
        <v>0</v>
      </c>
      <c r="Q22" s="237">
        <f t="shared" si="12"/>
        <v>12.109418246070527</v>
      </c>
      <c r="R22" s="133"/>
      <c r="T22" s="133" t="b">
        <v>1</v>
      </c>
      <c r="U22" s="133" t="b">
        <v>1</v>
      </c>
      <c r="V22" s="133" t="b">
        <v>1</v>
      </c>
      <c r="W22" s="133" t="b">
        <v>1</v>
      </c>
      <c r="X22" s="133" t="b">
        <v>1</v>
      </c>
      <c r="Y22" s="133" t="b">
        <v>1</v>
      </c>
      <c r="Z22" s="133" t="b">
        <v>1</v>
      </c>
      <c r="AA22" s="133" t="b">
        <v>1</v>
      </c>
      <c r="AB22" s="133" t="b">
        <v>1</v>
      </c>
      <c r="AC22" s="133" t="b">
        <v>1</v>
      </c>
      <c r="AD22" s="133" t="b">
        <v>1</v>
      </c>
      <c r="AE22" s="133" t="b">
        <v>1</v>
      </c>
      <c r="AF22" s="133" t="b">
        <v>1</v>
      </c>
      <c r="AG22" s="133" t="b">
        <v>1</v>
      </c>
    </row>
    <row r="23" spans="1:33">
      <c r="B23" s="238" t="s">
        <v>285</v>
      </c>
      <c r="C23" s="239" t="s">
        <v>286</v>
      </c>
      <c r="D23" s="240">
        <f t="shared" si="11"/>
        <v>645.39816007200295</v>
      </c>
      <c r="E23" s="241">
        <f t="shared" ref="E23:E28" si="13">SUM(F23:H23)</f>
        <v>190.82650237062569</v>
      </c>
      <c r="F23" s="242">
        <f>F27-F28-F29-F33-F36-F37-F56-F57-F87</f>
        <v>42.184452304900745</v>
      </c>
      <c r="G23" s="243">
        <f>G27-G28-G29-G33-G36-G37-G56-G57-G87</f>
        <v>45.174943999999996</v>
      </c>
      <c r="H23" s="244">
        <f>H27-H28-H29-H33-H36-H37-H56-H57-H87</f>
        <v>103.46710606572493</v>
      </c>
      <c r="I23" s="240">
        <f t="shared" ref="I23:I54" si="14">SUM(J23:L23)</f>
        <v>411.58382443916463</v>
      </c>
      <c r="J23" s="242">
        <f t="shared" ref="J23:Q23" si="15">J27-J28-J29-J33-J36-J37-J56-J57-J87</f>
        <v>170.37644289421496</v>
      </c>
      <c r="K23" s="243">
        <f t="shared" si="15"/>
        <v>187.00270631061312</v>
      </c>
      <c r="L23" s="243">
        <f t="shared" si="15"/>
        <v>54.204675234336527</v>
      </c>
      <c r="M23" s="245">
        <f t="shared" si="15"/>
        <v>0</v>
      </c>
      <c r="N23" s="240">
        <f t="shared" si="1"/>
        <v>33.512955262212643</v>
      </c>
      <c r="O23" s="246">
        <f>O27-O28-O29-O33-O36-O37-O56-O57-O87</f>
        <v>33.512955262212643</v>
      </c>
      <c r="P23" s="244">
        <f t="shared" si="15"/>
        <v>0</v>
      </c>
      <c r="Q23" s="240">
        <f t="shared" si="15"/>
        <v>9.4748780000000021</v>
      </c>
      <c r="R23" s="133"/>
      <c r="T23" s="133" t="b">
        <v>1</v>
      </c>
      <c r="U23" s="133" t="b">
        <v>1</v>
      </c>
      <c r="V23" s="133" t="b">
        <v>1</v>
      </c>
      <c r="W23" s="133" t="b">
        <v>1</v>
      </c>
      <c r="X23" s="133" t="b">
        <v>1</v>
      </c>
      <c r="Y23" s="133" t="b">
        <v>1</v>
      </c>
      <c r="Z23" s="133" t="b">
        <v>1</v>
      </c>
      <c r="AA23" s="133" t="b">
        <v>1</v>
      </c>
      <c r="AB23" s="133" t="b">
        <v>1</v>
      </c>
      <c r="AC23" s="133" t="b">
        <v>1</v>
      </c>
      <c r="AD23" s="133" t="b">
        <v>1</v>
      </c>
      <c r="AE23" s="133" t="b">
        <v>1</v>
      </c>
      <c r="AF23" s="133" t="b">
        <v>1</v>
      </c>
      <c r="AG23" s="133" t="b">
        <v>1</v>
      </c>
    </row>
    <row r="24" spans="1:33">
      <c r="B24" s="238" t="s">
        <v>287</v>
      </c>
      <c r="C24" s="247" t="s">
        <v>288</v>
      </c>
      <c r="D24" s="248">
        <f t="shared" si="11"/>
        <v>166.96888873974365</v>
      </c>
      <c r="E24" s="249">
        <f t="shared" si="13"/>
        <v>42.682753797166669</v>
      </c>
      <c r="F24" s="250">
        <f>F88-F90-F138</f>
        <v>1.6806080766257665</v>
      </c>
      <c r="G24" s="251">
        <f>G88-G90-G138</f>
        <v>7.6219660552930044</v>
      </c>
      <c r="H24" s="252">
        <f>H88-H90-H138</f>
        <v>33.380179665247901</v>
      </c>
      <c r="I24" s="248">
        <f t="shared" si="14"/>
        <v>124.27191903294204</v>
      </c>
      <c r="J24" s="250">
        <f t="shared" ref="J24:Q24" si="16">J88-J90-J138</f>
        <v>80.495145882122301</v>
      </c>
      <c r="K24" s="251">
        <f t="shared" si="16"/>
        <v>27.338669882126478</v>
      </c>
      <c r="L24" s="251">
        <f t="shared" si="16"/>
        <v>16.438103268693251</v>
      </c>
      <c r="M24" s="253">
        <f t="shared" si="16"/>
        <v>0</v>
      </c>
      <c r="N24" s="248">
        <f t="shared" si="1"/>
        <v>1.4215909634942795E-2</v>
      </c>
      <c r="O24" s="254">
        <f>O88-O90-O138</f>
        <v>1.4215909634942795E-2</v>
      </c>
      <c r="P24" s="252">
        <f t="shared" si="16"/>
        <v>0</v>
      </c>
      <c r="Q24" s="248">
        <f t="shared" si="16"/>
        <v>0</v>
      </c>
      <c r="R24" s="133"/>
      <c r="T24" s="133" t="b">
        <v>1</v>
      </c>
      <c r="U24" s="133" t="b">
        <v>1</v>
      </c>
      <c r="V24" s="133" t="b">
        <v>1</v>
      </c>
      <c r="W24" s="133" t="b">
        <v>1</v>
      </c>
      <c r="X24" s="133" t="b">
        <v>1</v>
      </c>
      <c r="Y24" s="133" t="b">
        <v>1</v>
      </c>
      <c r="Z24" s="133" t="b">
        <v>1</v>
      </c>
      <c r="AA24" s="133" t="b">
        <v>1</v>
      </c>
      <c r="AB24" s="133" t="b">
        <v>1</v>
      </c>
      <c r="AC24" s="133" t="b">
        <v>1</v>
      </c>
      <c r="AD24" s="133" t="b">
        <v>1</v>
      </c>
      <c r="AE24" s="133" t="b">
        <v>1</v>
      </c>
      <c r="AF24" s="133" t="b">
        <v>1</v>
      </c>
      <c r="AG24" s="133" t="b">
        <v>1</v>
      </c>
    </row>
    <row r="25" spans="1:33" ht="15.75" thickBot="1">
      <c r="B25" s="238" t="s">
        <v>289</v>
      </c>
      <c r="C25" s="255" t="s">
        <v>290</v>
      </c>
      <c r="D25" s="256">
        <f t="shared" si="11"/>
        <v>225.88298072820407</v>
      </c>
      <c r="E25" s="257">
        <f t="shared" si="13"/>
        <v>64.92849123799175</v>
      </c>
      <c r="F25" s="258">
        <f>F184</f>
        <v>12.196913455924738</v>
      </c>
      <c r="G25" s="259">
        <f>G184</f>
        <v>14.680461786297929</v>
      </c>
      <c r="H25" s="260">
        <f>H184</f>
        <v>38.051115995769081</v>
      </c>
      <c r="I25" s="256">
        <f t="shared" si="14"/>
        <v>148.99754089343503</v>
      </c>
      <c r="J25" s="258">
        <f t="shared" ref="J25:Q25" si="17">J184</f>
        <v>69.756180209066031</v>
      </c>
      <c r="K25" s="259">
        <f t="shared" si="17"/>
        <v>59.598760213895638</v>
      </c>
      <c r="L25" s="259">
        <f t="shared" si="17"/>
        <v>19.642600470473354</v>
      </c>
      <c r="M25" s="261">
        <f t="shared" si="17"/>
        <v>0</v>
      </c>
      <c r="N25" s="256">
        <f t="shared" si="1"/>
        <v>9.3224083507067785</v>
      </c>
      <c r="O25" s="262">
        <f>O184</f>
        <v>9.3224083507067785</v>
      </c>
      <c r="P25" s="260">
        <f t="shared" si="17"/>
        <v>0</v>
      </c>
      <c r="Q25" s="256">
        <f t="shared" si="17"/>
        <v>2.6345402460705252</v>
      </c>
      <c r="R25" s="133"/>
      <c r="T25" s="133" t="b">
        <v>1</v>
      </c>
      <c r="U25" s="133" t="b">
        <v>1</v>
      </c>
      <c r="V25" s="133" t="b">
        <v>1</v>
      </c>
      <c r="W25" s="133" t="b">
        <v>1</v>
      </c>
      <c r="X25" s="133" t="b">
        <v>1</v>
      </c>
      <c r="Y25" s="133" t="b">
        <v>1</v>
      </c>
      <c r="Z25" s="133" t="b">
        <v>1</v>
      </c>
      <c r="AA25" s="133" t="b">
        <v>1</v>
      </c>
      <c r="AB25" s="133" t="b">
        <v>1</v>
      </c>
      <c r="AC25" s="133" t="b">
        <v>1</v>
      </c>
      <c r="AD25" s="133" t="b">
        <v>1</v>
      </c>
      <c r="AE25" s="133" t="b">
        <v>1</v>
      </c>
      <c r="AF25" s="133" t="b">
        <v>1</v>
      </c>
      <c r="AG25" s="175">
        <v>0</v>
      </c>
    </row>
    <row r="26" spans="1:33" ht="16.5" thickTop="1" thickBot="1">
      <c r="B26" s="235" t="s">
        <v>291</v>
      </c>
      <c r="C26" s="236" t="s">
        <v>292</v>
      </c>
      <c r="D26" s="227">
        <f t="shared" si="11"/>
        <v>168.16141000000002</v>
      </c>
      <c r="E26" s="228">
        <f t="shared" si="13"/>
        <v>52.481020000000008</v>
      </c>
      <c r="F26" s="229">
        <f>F28+F29+F33+F36+F37+F56+F57+F87+F90+F138</f>
        <v>38.618830000000003</v>
      </c>
      <c r="G26" s="230">
        <f>G28+G29+G33+G36+G37+G56+G57+G87+G90+G138</f>
        <v>2.7928099999999998</v>
      </c>
      <c r="H26" s="231">
        <f>H28+H29+H33+H36+H37+H56+H57+H87+H90+H138</f>
        <v>11.069380000000001</v>
      </c>
      <c r="I26" s="227">
        <f t="shared" si="14"/>
        <v>115.68039</v>
      </c>
      <c r="J26" s="229">
        <f t="shared" ref="J26:Q26" si="18">J28+J29+J33+J36+J37+J56+J57+J87+J90+J138</f>
        <v>26.546700000000001</v>
      </c>
      <c r="K26" s="230">
        <f t="shared" si="18"/>
        <v>89.133690000000001</v>
      </c>
      <c r="L26" s="230">
        <f t="shared" si="18"/>
        <v>0</v>
      </c>
      <c r="M26" s="232">
        <f t="shared" si="18"/>
        <v>0</v>
      </c>
      <c r="N26" s="227">
        <f t="shared" si="1"/>
        <v>0</v>
      </c>
      <c r="O26" s="233">
        <f>O28+O29+O33+O36+O37+O56+O57+O87+O90+O138</f>
        <v>0</v>
      </c>
      <c r="P26" s="231">
        <f t="shared" si="18"/>
        <v>0</v>
      </c>
      <c r="Q26" s="227">
        <f t="shared" si="18"/>
        <v>0</v>
      </c>
      <c r="R26" s="133"/>
      <c r="T26" s="133" t="b">
        <v>1</v>
      </c>
      <c r="U26" s="133" t="b">
        <v>1</v>
      </c>
      <c r="V26" s="133" t="b">
        <v>1</v>
      </c>
      <c r="W26" s="133" t="b">
        <v>1</v>
      </c>
      <c r="X26" s="133" t="b">
        <v>1</v>
      </c>
      <c r="Y26" s="133" t="b">
        <v>1</v>
      </c>
      <c r="Z26" s="133" t="b">
        <v>1</v>
      </c>
      <c r="AA26" s="133" t="b">
        <v>1</v>
      </c>
      <c r="AB26" s="133" t="b">
        <v>1</v>
      </c>
      <c r="AC26" s="133" t="b">
        <v>1</v>
      </c>
      <c r="AD26" s="133" t="b">
        <v>1</v>
      </c>
      <c r="AE26" s="133" t="b">
        <v>1</v>
      </c>
      <c r="AF26" s="133" t="b">
        <v>1</v>
      </c>
      <c r="AG26" s="133" t="b">
        <v>1</v>
      </c>
    </row>
    <row r="27" spans="1:33" ht="16.5" thickTop="1" thickBot="1">
      <c r="B27" s="263" t="s">
        <v>50</v>
      </c>
      <c r="C27" s="149" t="s">
        <v>293</v>
      </c>
      <c r="D27" s="263">
        <f t="shared" si="11"/>
        <v>813.55957007200288</v>
      </c>
      <c r="E27" s="264">
        <f t="shared" si="13"/>
        <v>243.30752237062569</v>
      </c>
      <c r="F27" s="265">
        <f>F28+F29+F32+F35+F38+F41+F43+F49+F50+F55+F61+F64+F79+F80</f>
        <v>80.803282304900748</v>
      </c>
      <c r="G27" s="266">
        <f>G28+G29+G32+G35+G38+G41+G43+G49+G50+G55+G61+G64+G79+G80</f>
        <v>47.967753999999999</v>
      </c>
      <c r="H27" s="267">
        <f>H28+H29+H32+H35+H38+H41+H43+H49+H50+H55+H61+H64+H79+H80</f>
        <v>114.53648606572493</v>
      </c>
      <c r="I27" s="263">
        <f t="shared" si="14"/>
        <v>527.26421443916456</v>
      </c>
      <c r="J27" s="265">
        <f t="shared" ref="J27:Q27" si="19">J28+J29+J32+J35+J38+J41+J43+J49+J50+J55+J61+J64+J79+J80</f>
        <v>196.92314289421495</v>
      </c>
      <c r="K27" s="266">
        <f t="shared" si="19"/>
        <v>276.13639631061312</v>
      </c>
      <c r="L27" s="266">
        <f t="shared" si="19"/>
        <v>54.204675234336527</v>
      </c>
      <c r="M27" s="268">
        <f t="shared" si="19"/>
        <v>0</v>
      </c>
      <c r="N27" s="263">
        <f t="shared" si="1"/>
        <v>33.512955262212643</v>
      </c>
      <c r="O27" s="269">
        <f>O28+O29+O32+O35+O38+O41+O43+O49+O50+O55+O61+O64+O79+O80</f>
        <v>33.512955262212643</v>
      </c>
      <c r="P27" s="267">
        <f t="shared" si="19"/>
        <v>0</v>
      </c>
      <c r="Q27" s="263">
        <f t="shared" si="19"/>
        <v>9.4748780000000021</v>
      </c>
      <c r="R27" s="133"/>
      <c r="T27" s="133" t="b">
        <v>1</v>
      </c>
      <c r="U27" s="133" t="b">
        <v>1</v>
      </c>
      <c r="V27" s="133" t="b">
        <v>1</v>
      </c>
      <c r="W27" s="133" t="b">
        <v>1</v>
      </c>
      <c r="X27" s="133" t="b">
        <v>1</v>
      </c>
      <c r="Y27" s="133" t="b">
        <v>1</v>
      </c>
      <c r="Z27" s="133" t="b">
        <v>1</v>
      </c>
      <c r="AA27" s="133" t="b">
        <v>1</v>
      </c>
      <c r="AB27" s="133" t="b">
        <v>1</v>
      </c>
      <c r="AC27" s="133" t="b">
        <v>1</v>
      </c>
      <c r="AD27" s="133" t="b">
        <v>1</v>
      </c>
      <c r="AE27" s="133" t="b">
        <v>1</v>
      </c>
      <c r="AF27" s="133" t="b">
        <v>1</v>
      </c>
      <c r="AG27" s="133" t="b">
        <v>1</v>
      </c>
    </row>
    <row r="28" spans="1:33" ht="16.5" thickTop="1" thickBot="1">
      <c r="B28" s="157" t="s">
        <v>52</v>
      </c>
      <c r="C28" s="158" t="s">
        <v>261</v>
      </c>
      <c r="D28" s="159">
        <f t="shared" si="11"/>
        <v>0</v>
      </c>
      <c r="E28" s="160">
        <f t="shared" si="13"/>
        <v>0</v>
      </c>
      <c r="F28" s="270">
        <v>0</v>
      </c>
      <c r="G28" s="271">
        <v>0</v>
      </c>
      <c r="H28" s="272">
        <v>0</v>
      </c>
      <c r="I28" s="168">
        <f>SUM(J28:L28)</f>
        <v>0</v>
      </c>
      <c r="J28" s="161">
        <v>0</v>
      </c>
      <c r="K28" s="162">
        <v>0</v>
      </c>
      <c r="L28" s="162">
        <v>0</v>
      </c>
      <c r="M28" s="164">
        <v>0</v>
      </c>
      <c r="N28" s="159">
        <f t="shared" si="1"/>
        <v>0</v>
      </c>
      <c r="O28" s="165">
        <v>0</v>
      </c>
      <c r="P28" s="272">
        <v>0</v>
      </c>
      <c r="Q28" s="273">
        <v>0</v>
      </c>
      <c r="R28" s="133"/>
      <c r="T28" s="133" t="b">
        <v>1</v>
      </c>
      <c r="U28" s="133" t="b">
        <v>1</v>
      </c>
      <c r="V28" s="133" t="b">
        <v>1</v>
      </c>
      <c r="W28" s="133" t="b">
        <v>1</v>
      </c>
      <c r="X28" s="133" t="b">
        <v>1</v>
      </c>
      <c r="Y28" s="133" t="b">
        <v>1</v>
      </c>
      <c r="Z28" s="133" t="b">
        <v>1</v>
      </c>
      <c r="AA28" s="133" t="b">
        <v>1</v>
      </c>
      <c r="AB28" s="133" t="b">
        <v>1</v>
      </c>
      <c r="AC28" s="133" t="b">
        <v>1</v>
      </c>
      <c r="AD28" s="133" t="b">
        <v>1</v>
      </c>
      <c r="AE28" s="133" t="b">
        <v>1</v>
      </c>
      <c r="AF28" s="133" t="b">
        <v>1</v>
      </c>
      <c r="AG28" s="133" t="b">
        <v>1</v>
      </c>
    </row>
    <row r="29" spans="1:33">
      <c r="B29" s="274" t="s">
        <v>135</v>
      </c>
      <c r="C29" s="275" t="s">
        <v>294</v>
      </c>
      <c r="D29" s="168">
        <f t="shared" si="11"/>
        <v>0</v>
      </c>
      <c r="E29" s="169">
        <f>SUM(E30:E31)</f>
        <v>0</v>
      </c>
      <c r="F29" s="170">
        <f>SUM(F30:F31)</f>
        <v>0</v>
      </c>
      <c r="G29" s="171">
        <f>SUM(G30:G31)</f>
        <v>0</v>
      </c>
      <c r="H29" s="172">
        <f>SUM(H30:H31)</f>
        <v>0</v>
      </c>
      <c r="I29" s="168">
        <f t="shared" si="14"/>
        <v>0</v>
      </c>
      <c r="J29" s="170">
        <f>SUM(J30:J31)</f>
        <v>0</v>
      </c>
      <c r="K29" s="171">
        <f>SUM(K30:K31)</f>
        <v>0</v>
      </c>
      <c r="L29" s="171">
        <f>SUM(L30:L31)</f>
        <v>0</v>
      </c>
      <c r="M29" s="173">
        <f>SUM(M30:M31)</f>
        <v>0</v>
      </c>
      <c r="N29" s="168">
        <f t="shared" si="1"/>
        <v>0</v>
      </c>
      <c r="O29" s="174">
        <f>SUM(O30:O31)</f>
        <v>0</v>
      </c>
      <c r="P29" s="172">
        <f>+SUM(P30:P31)</f>
        <v>0</v>
      </c>
      <c r="Q29" s="168">
        <f>+SUM(Q30:Q31)</f>
        <v>0</v>
      </c>
      <c r="R29" s="133"/>
      <c r="T29" s="133" t="b">
        <v>1</v>
      </c>
      <c r="U29" s="133" t="b">
        <v>1</v>
      </c>
      <c r="V29" s="133" t="b">
        <v>1</v>
      </c>
      <c r="W29" s="133" t="b">
        <v>1</v>
      </c>
      <c r="X29" s="133" t="b">
        <v>1</v>
      </c>
      <c r="Y29" s="133" t="b">
        <v>1</v>
      </c>
      <c r="Z29" s="133" t="b">
        <v>1</v>
      </c>
      <c r="AA29" s="133" t="b">
        <v>1</v>
      </c>
      <c r="AB29" s="133" t="b">
        <v>1</v>
      </c>
      <c r="AC29" s="133" t="b">
        <v>1</v>
      </c>
      <c r="AD29" s="133" t="b">
        <v>1</v>
      </c>
      <c r="AE29" s="133" t="b">
        <v>1</v>
      </c>
      <c r="AF29" s="133" t="b">
        <v>1</v>
      </c>
      <c r="AG29" s="133" t="b">
        <v>1</v>
      </c>
    </row>
    <row r="30" spans="1:33">
      <c r="B30" s="186" t="s">
        <v>137</v>
      </c>
      <c r="C30" s="187" t="s">
        <v>262</v>
      </c>
      <c r="D30" s="240">
        <f>I30+M30+P30+Q30</f>
        <v>0</v>
      </c>
      <c r="E30" s="241">
        <f>+SUM(F30:H30)</f>
        <v>0</v>
      </c>
      <c r="F30" s="242">
        <v>0</v>
      </c>
      <c r="G30" s="243">
        <v>0</v>
      </c>
      <c r="H30" s="244">
        <v>0</v>
      </c>
      <c r="I30" s="240">
        <f t="shared" si="14"/>
        <v>0</v>
      </c>
      <c r="J30" s="276">
        <v>0</v>
      </c>
      <c r="K30" s="277">
        <v>0</v>
      </c>
      <c r="L30" s="243">
        <v>0</v>
      </c>
      <c r="M30" s="278">
        <v>0</v>
      </c>
      <c r="N30" s="240">
        <f t="shared" si="1"/>
        <v>0</v>
      </c>
      <c r="O30" s="246">
        <v>0</v>
      </c>
      <c r="P30" s="279">
        <v>0</v>
      </c>
      <c r="Q30" s="280">
        <v>0</v>
      </c>
      <c r="R30" s="133"/>
      <c r="T30" s="133" t="b">
        <v>1</v>
      </c>
      <c r="U30" s="133" t="b">
        <v>1</v>
      </c>
      <c r="V30" s="133" t="b">
        <v>1</v>
      </c>
      <c r="W30" s="133" t="b">
        <v>1</v>
      </c>
      <c r="X30" s="133" t="b">
        <v>1</v>
      </c>
      <c r="Y30" s="133" t="b">
        <v>1</v>
      </c>
      <c r="Z30" s="133" t="b">
        <v>1</v>
      </c>
      <c r="AA30" s="133" t="b">
        <v>1</v>
      </c>
      <c r="AB30" s="133" t="b">
        <v>1</v>
      </c>
      <c r="AC30" s="133" t="b">
        <v>1</v>
      </c>
      <c r="AD30" s="133" t="b">
        <v>1</v>
      </c>
      <c r="AE30" s="133" t="b">
        <v>1</v>
      </c>
      <c r="AF30" s="133" t="b">
        <v>1</v>
      </c>
      <c r="AG30" s="133" t="b">
        <v>1</v>
      </c>
    </row>
    <row r="31" spans="1:33" ht="15.75" thickBot="1">
      <c r="B31" s="186" t="s">
        <v>139</v>
      </c>
      <c r="C31" s="187" t="s">
        <v>295</v>
      </c>
      <c r="D31" s="240">
        <f>I31+M31+P31+Q31</f>
        <v>0</v>
      </c>
      <c r="E31" s="241">
        <f>+SUM(F31:H31)</f>
        <v>0</v>
      </c>
      <c r="F31" s="242">
        <v>0</v>
      </c>
      <c r="G31" s="243">
        <v>0</v>
      </c>
      <c r="H31" s="244">
        <v>0</v>
      </c>
      <c r="I31" s="240">
        <f t="shared" si="14"/>
        <v>0</v>
      </c>
      <c r="J31" s="242">
        <v>0</v>
      </c>
      <c r="K31" s="243">
        <v>0</v>
      </c>
      <c r="L31" s="277">
        <v>0</v>
      </c>
      <c r="M31" s="245">
        <v>0</v>
      </c>
      <c r="N31" s="240">
        <f t="shared" si="1"/>
        <v>0</v>
      </c>
      <c r="O31" s="246">
        <v>0</v>
      </c>
      <c r="P31" s="244">
        <v>0</v>
      </c>
      <c r="Q31" s="240">
        <v>0</v>
      </c>
      <c r="R31" s="133"/>
      <c r="T31" s="133" t="b">
        <v>1</v>
      </c>
      <c r="U31" s="133" t="b">
        <v>1</v>
      </c>
      <c r="V31" s="133" t="b">
        <v>1</v>
      </c>
      <c r="W31" s="133" t="b">
        <v>1</v>
      </c>
      <c r="X31" s="133" t="b">
        <v>1</v>
      </c>
      <c r="Y31" s="133" t="b">
        <v>1</v>
      </c>
      <c r="Z31" s="133" t="b">
        <v>1</v>
      </c>
      <c r="AA31" s="133" t="b">
        <v>1</v>
      </c>
      <c r="AB31" s="133" t="b">
        <v>1</v>
      </c>
      <c r="AC31" s="133" t="b">
        <v>1</v>
      </c>
      <c r="AD31" s="133" t="b">
        <v>1</v>
      </c>
      <c r="AE31" s="133" t="b">
        <v>1</v>
      </c>
      <c r="AF31" s="133" t="b">
        <v>1</v>
      </c>
      <c r="AG31" s="133" t="b">
        <v>1</v>
      </c>
    </row>
    <row r="32" spans="1:33">
      <c r="B32" s="274" t="s">
        <v>296</v>
      </c>
      <c r="C32" s="275" t="s">
        <v>297</v>
      </c>
      <c r="D32" s="168">
        <f t="shared" ref="D32:D87" si="20">O32+E32+I32+M32+P32+Q32</f>
        <v>125.07741000000001</v>
      </c>
      <c r="E32" s="169">
        <f>E33+E34</f>
        <v>32.312020000000004</v>
      </c>
      <c r="F32" s="170">
        <f>F33+F34</f>
        <v>18.449830000000002</v>
      </c>
      <c r="G32" s="171">
        <f>G33+G34</f>
        <v>2.7928099999999998</v>
      </c>
      <c r="H32" s="172">
        <f>H33+H34</f>
        <v>11.069380000000001</v>
      </c>
      <c r="I32" s="168">
        <f t="shared" si="14"/>
        <v>92.765390000000011</v>
      </c>
      <c r="J32" s="170">
        <f t="shared" ref="J32:Q32" si="21">SUM(J33:J34)</f>
        <v>26.546700000000001</v>
      </c>
      <c r="K32" s="171">
        <f t="shared" si="21"/>
        <v>66.218690000000009</v>
      </c>
      <c r="L32" s="171">
        <f t="shared" si="21"/>
        <v>0</v>
      </c>
      <c r="M32" s="173">
        <f t="shared" si="21"/>
        <v>0</v>
      </c>
      <c r="N32" s="168">
        <f t="shared" si="1"/>
        <v>0</v>
      </c>
      <c r="O32" s="174">
        <f>O33+O34</f>
        <v>0</v>
      </c>
      <c r="P32" s="172">
        <f t="shared" si="21"/>
        <v>0</v>
      </c>
      <c r="Q32" s="168">
        <f t="shared" si="21"/>
        <v>0</v>
      </c>
      <c r="R32" s="133"/>
      <c r="T32" s="133" t="b">
        <v>1</v>
      </c>
      <c r="U32" s="133" t="b">
        <v>1</v>
      </c>
      <c r="V32" s="133" t="b">
        <v>1</v>
      </c>
      <c r="W32" s="133" t="b">
        <v>1</v>
      </c>
      <c r="X32" s="133" t="b">
        <v>1</v>
      </c>
      <c r="Y32" s="133" t="b">
        <v>1</v>
      </c>
      <c r="Z32" s="133" t="b">
        <v>1</v>
      </c>
      <c r="AA32" s="133" t="b">
        <v>1</v>
      </c>
      <c r="AB32" s="133" t="b">
        <v>1</v>
      </c>
      <c r="AC32" s="133" t="b">
        <v>1</v>
      </c>
      <c r="AD32" s="133" t="b">
        <v>1</v>
      </c>
      <c r="AE32" s="133" t="b">
        <v>1</v>
      </c>
      <c r="AF32" s="133" t="b">
        <v>1</v>
      </c>
      <c r="AG32" s="133" t="b">
        <v>1</v>
      </c>
    </row>
    <row r="33" spans="2:33" ht="25.5">
      <c r="B33" s="186" t="s">
        <v>298</v>
      </c>
      <c r="C33" s="187" t="s">
        <v>264</v>
      </c>
      <c r="D33" s="240">
        <f t="shared" si="20"/>
        <v>125.07741000000001</v>
      </c>
      <c r="E33" s="241">
        <f t="shared" ref="E33:E95" si="22">SUM(F33:H33)</f>
        <v>32.312020000000004</v>
      </c>
      <c r="F33" s="276">
        <v>18.449830000000002</v>
      </c>
      <c r="G33" s="277">
        <v>2.7928099999999998</v>
      </c>
      <c r="H33" s="279">
        <v>11.069380000000001</v>
      </c>
      <c r="I33" s="240">
        <f t="shared" si="14"/>
        <v>92.765390000000011</v>
      </c>
      <c r="J33" s="276">
        <v>26.546700000000001</v>
      </c>
      <c r="K33" s="277">
        <v>66.218690000000009</v>
      </c>
      <c r="L33" s="277">
        <v>0</v>
      </c>
      <c r="M33" s="281">
        <v>0</v>
      </c>
      <c r="N33" s="240">
        <f t="shared" si="1"/>
        <v>0</v>
      </c>
      <c r="O33" s="246">
        <v>0</v>
      </c>
      <c r="P33" s="282">
        <v>0</v>
      </c>
      <c r="Q33" s="280">
        <v>0</v>
      </c>
      <c r="R33" s="133"/>
      <c r="T33" s="133" t="b">
        <v>1</v>
      </c>
      <c r="U33" s="133" t="b">
        <v>1</v>
      </c>
      <c r="V33" s="133" t="b">
        <v>1</v>
      </c>
      <c r="W33" s="133" t="b">
        <v>1</v>
      </c>
      <c r="X33" s="133" t="b">
        <v>1</v>
      </c>
      <c r="Y33" s="133" t="b">
        <v>1</v>
      </c>
      <c r="Z33" s="133" t="b">
        <v>1</v>
      </c>
      <c r="AA33" s="133" t="b">
        <v>1</v>
      </c>
      <c r="AB33" s="133" t="b">
        <v>1</v>
      </c>
      <c r="AC33" s="133" t="b">
        <v>1</v>
      </c>
      <c r="AD33" s="133" t="b">
        <v>1</v>
      </c>
      <c r="AE33" s="133" t="b">
        <v>1</v>
      </c>
      <c r="AF33" s="133" t="b">
        <v>1</v>
      </c>
      <c r="AG33" s="133" t="b">
        <v>1</v>
      </c>
    </row>
    <row r="34" spans="2:33" ht="15.75" thickBot="1">
      <c r="B34" s="186" t="s">
        <v>299</v>
      </c>
      <c r="C34" s="196" t="s">
        <v>300</v>
      </c>
      <c r="D34" s="240">
        <f t="shared" si="20"/>
        <v>0</v>
      </c>
      <c r="E34" s="241">
        <f t="shared" si="22"/>
        <v>0</v>
      </c>
      <c r="F34" s="276">
        <v>0</v>
      </c>
      <c r="G34" s="282">
        <v>0</v>
      </c>
      <c r="H34" s="283">
        <v>0</v>
      </c>
      <c r="I34" s="240">
        <f t="shared" si="14"/>
        <v>0</v>
      </c>
      <c r="J34" s="284">
        <v>0</v>
      </c>
      <c r="K34" s="282">
        <v>0</v>
      </c>
      <c r="L34" s="282">
        <v>0</v>
      </c>
      <c r="M34" s="278">
        <v>0</v>
      </c>
      <c r="N34" s="240">
        <f t="shared" si="1"/>
        <v>0</v>
      </c>
      <c r="O34" s="285">
        <v>0</v>
      </c>
      <c r="P34" s="279">
        <v>0</v>
      </c>
      <c r="Q34" s="280">
        <v>0</v>
      </c>
      <c r="R34" s="133"/>
      <c r="T34" s="133" t="b">
        <v>1</v>
      </c>
      <c r="U34" s="133" t="b">
        <v>1</v>
      </c>
      <c r="V34" s="133" t="b">
        <v>1</v>
      </c>
      <c r="W34" s="133" t="b">
        <v>1</v>
      </c>
      <c r="X34" s="133" t="b">
        <v>1</v>
      </c>
      <c r="Y34" s="133" t="b">
        <v>1</v>
      </c>
      <c r="Z34" s="133" t="b">
        <v>1</v>
      </c>
      <c r="AA34" s="133" t="b">
        <v>1</v>
      </c>
      <c r="AB34" s="133" t="b">
        <v>1</v>
      </c>
      <c r="AC34" s="133" t="b">
        <v>1</v>
      </c>
      <c r="AD34" s="133" t="b">
        <v>1</v>
      </c>
      <c r="AE34" s="133" t="b">
        <v>1</v>
      </c>
      <c r="AF34" s="133" t="b">
        <v>1</v>
      </c>
      <c r="AG34" s="133" t="b">
        <v>1</v>
      </c>
    </row>
    <row r="35" spans="2:33">
      <c r="B35" s="274" t="s">
        <v>301</v>
      </c>
      <c r="C35" s="275" t="s">
        <v>266</v>
      </c>
      <c r="D35" s="168">
        <f t="shared" si="20"/>
        <v>13.679999999999998</v>
      </c>
      <c r="E35" s="169">
        <f t="shared" si="22"/>
        <v>0</v>
      </c>
      <c r="F35" s="170">
        <f>F36</f>
        <v>0</v>
      </c>
      <c r="G35" s="171">
        <f>G36</f>
        <v>0</v>
      </c>
      <c r="H35" s="172">
        <f>H36</f>
        <v>0</v>
      </c>
      <c r="I35" s="168">
        <f t="shared" si="14"/>
        <v>13.679999999999998</v>
      </c>
      <c r="J35" s="170">
        <f t="shared" ref="J35:Q35" si="23">SUM(J36:J37)</f>
        <v>0</v>
      </c>
      <c r="K35" s="171">
        <f t="shared" si="23"/>
        <v>13.679999999999998</v>
      </c>
      <c r="L35" s="171">
        <f t="shared" si="23"/>
        <v>0</v>
      </c>
      <c r="M35" s="173">
        <f t="shared" si="23"/>
        <v>0</v>
      </c>
      <c r="N35" s="168">
        <f t="shared" si="1"/>
        <v>0</v>
      </c>
      <c r="O35" s="174">
        <f>O36+O37</f>
        <v>0</v>
      </c>
      <c r="P35" s="172">
        <f t="shared" si="23"/>
        <v>0</v>
      </c>
      <c r="Q35" s="168">
        <f t="shared" si="23"/>
        <v>0</v>
      </c>
      <c r="R35" s="133"/>
      <c r="T35" s="133" t="b">
        <v>1</v>
      </c>
      <c r="U35" s="133" t="b">
        <v>1</v>
      </c>
      <c r="V35" s="133" t="b">
        <v>1</v>
      </c>
      <c r="W35" s="133" t="b">
        <v>1</v>
      </c>
      <c r="X35" s="133" t="b">
        <v>1</v>
      </c>
      <c r="Y35" s="133" t="b">
        <v>1</v>
      </c>
      <c r="Z35" s="133" t="b">
        <v>1</v>
      </c>
      <c r="AA35" s="133" t="b">
        <v>1</v>
      </c>
      <c r="AB35" s="133" t="b">
        <v>1</v>
      </c>
      <c r="AC35" s="133" t="b">
        <v>1</v>
      </c>
      <c r="AD35" s="133" t="b">
        <v>1</v>
      </c>
      <c r="AE35" s="133" t="b">
        <v>1</v>
      </c>
      <c r="AF35" s="133" t="b">
        <v>1</v>
      </c>
      <c r="AG35" s="133" t="b">
        <v>1</v>
      </c>
    </row>
    <row r="36" spans="2:33">
      <c r="B36" s="186" t="s">
        <v>302</v>
      </c>
      <c r="C36" s="187" t="s">
        <v>303</v>
      </c>
      <c r="D36" s="240">
        <f t="shared" si="20"/>
        <v>13.679999999999998</v>
      </c>
      <c r="E36" s="241">
        <f t="shared" si="22"/>
        <v>0</v>
      </c>
      <c r="F36" s="242">
        <v>0</v>
      </c>
      <c r="G36" s="282">
        <v>0</v>
      </c>
      <c r="H36" s="244">
        <v>0</v>
      </c>
      <c r="I36" s="240">
        <f t="shared" si="14"/>
        <v>13.679999999999998</v>
      </c>
      <c r="J36" s="242">
        <v>0</v>
      </c>
      <c r="K36" s="282">
        <v>13.679999999999998</v>
      </c>
      <c r="L36" s="282">
        <v>0</v>
      </c>
      <c r="M36" s="286">
        <v>0</v>
      </c>
      <c r="N36" s="240">
        <f t="shared" si="1"/>
        <v>0</v>
      </c>
      <c r="O36" s="246">
        <v>0</v>
      </c>
      <c r="P36" s="279">
        <v>0</v>
      </c>
      <c r="Q36" s="280">
        <v>0</v>
      </c>
      <c r="R36" s="133"/>
      <c r="T36" s="133" t="b">
        <v>1</v>
      </c>
      <c r="U36" s="133" t="b">
        <v>1</v>
      </c>
      <c r="V36" s="133" t="b">
        <v>1</v>
      </c>
      <c r="W36" s="133" t="b">
        <v>1</v>
      </c>
      <c r="X36" s="133" t="b">
        <v>1</v>
      </c>
      <c r="Y36" s="133" t="b">
        <v>1</v>
      </c>
      <c r="Z36" s="133" t="b">
        <v>1</v>
      </c>
      <c r="AA36" s="133" t="b">
        <v>1</v>
      </c>
      <c r="AB36" s="133" t="b">
        <v>1</v>
      </c>
      <c r="AC36" s="133" t="b">
        <v>1</v>
      </c>
      <c r="AD36" s="133" t="b">
        <v>1</v>
      </c>
      <c r="AE36" s="133" t="b">
        <v>1</v>
      </c>
      <c r="AF36" s="133" t="b">
        <v>1</v>
      </c>
      <c r="AG36" s="133" t="b">
        <v>1</v>
      </c>
    </row>
    <row r="37" spans="2:33" ht="15.75" thickBot="1">
      <c r="B37" s="186" t="s">
        <v>304</v>
      </c>
      <c r="C37" s="187" t="s">
        <v>305</v>
      </c>
      <c r="D37" s="240">
        <f t="shared" si="20"/>
        <v>0</v>
      </c>
      <c r="E37" s="241">
        <f t="shared" si="22"/>
        <v>0</v>
      </c>
      <c r="F37" s="242">
        <v>0</v>
      </c>
      <c r="G37" s="243">
        <v>0</v>
      </c>
      <c r="H37" s="244">
        <v>0</v>
      </c>
      <c r="I37" s="240">
        <f t="shared" si="14"/>
        <v>0</v>
      </c>
      <c r="J37" s="242">
        <v>0</v>
      </c>
      <c r="K37" s="243">
        <v>0</v>
      </c>
      <c r="L37" s="282">
        <v>0</v>
      </c>
      <c r="M37" s="286">
        <v>0</v>
      </c>
      <c r="N37" s="240">
        <f t="shared" si="1"/>
        <v>0</v>
      </c>
      <c r="O37" s="246">
        <v>0</v>
      </c>
      <c r="P37" s="279">
        <v>0</v>
      </c>
      <c r="Q37" s="280">
        <v>0</v>
      </c>
      <c r="R37" s="133"/>
      <c r="T37" s="133" t="b">
        <v>1</v>
      </c>
      <c r="U37" s="133" t="b">
        <v>1</v>
      </c>
      <c r="V37" s="133" t="b">
        <v>1</v>
      </c>
      <c r="W37" s="133" t="b">
        <v>1</v>
      </c>
      <c r="X37" s="133" t="b">
        <v>1</v>
      </c>
      <c r="Y37" s="133" t="b">
        <v>1</v>
      </c>
      <c r="Z37" s="133" t="b">
        <v>1</v>
      </c>
      <c r="AA37" s="133" t="b">
        <v>1</v>
      </c>
      <c r="AB37" s="133" t="b">
        <v>1</v>
      </c>
      <c r="AC37" s="133" t="b">
        <v>1</v>
      </c>
      <c r="AD37" s="133" t="b">
        <v>1</v>
      </c>
      <c r="AE37" s="133" t="b">
        <v>1</v>
      </c>
      <c r="AF37" s="133" t="b">
        <v>1</v>
      </c>
      <c r="AG37" s="133" t="b">
        <v>1</v>
      </c>
    </row>
    <row r="38" spans="2:33">
      <c r="B38" s="274" t="s">
        <v>306</v>
      </c>
      <c r="C38" s="275" t="s">
        <v>307</v>
      </c>
      <c r="D38" s="168">
        <f t="shared" si="20"/>
        <v>44.640550000000005</v>
      </c>
      <c r="E38" s="169">
        <f t="shared" si="22"/>
        <v>6.6133300000000004</v>
      </c>
      <c r="F38" s="170">
        <f>SUM(F39:F40)</f>
        <v>0.22604999999999997</v>
      </c>
      <c r="G38" s="171">
        <f>SUM(G39:G40)</f>
        <v>0</v>
      </c>
      <c r="H38" s="172">
        <f>SUM(H39:H40)</f>
        <v>6.3872800000000005</v>
      </c>
      <c r="I38" s="168">
        <f t="shared" si="14"/>
        <v>34.466467999999999</v>
      </c>
      <c r="J38" s="170">
        <f t="shared" ref="J38:Q38" si="24">SUM(J39:J40)</f>
        <v>18.081178000000001</v>
      </c>
      <c r="K38" s="171">
        <f t="shared" si="24"/>
        <v>3.2482399999999996</v>
      </c>
      <c r="L38" s="171">
        <f t="shared" si="24"/>
        <v>13.13705</v>
      </c>
      <c r="M38" s="173">
        <f t="shared" si="24"/>
        <v>0</v>
      </c>
      <c r="N38" s="168">
        <f t="shared" si="1"/>
        <v>0.77127999999999997</v>
      </c>
      <c r="O38" s="174">
        <f>SUM(O39:O40)</f>
        <v>0.77127999999999997</v>
      </c>
      <c r="P38" s="172">
        <f t="shared" si="24"/>
        <v>0</v>
      </c>
      <c r="Q38" s="168">
        <f t="shared" si="24"/>
        <v>2.7894720000000004</v>
      </c>
      <c r="R38" s="133"/>
      <c r="T38" s="133" t="b">
        <v>1</v>
      </c>
      <c r="U38" s="133" t="b">
        <v>1</v>
      </c>
      <c r="V38" s="133" t="b">
        <v>1</v>
      </c>
      <c r="W38" s="133" t="b">
        <v>1</v>
      </c>
      <c r="X38" s="133" t="b">
        <v>1</v>
      </c>
      <c r="Y38" s="133" t="b">
        <v>1</v>
      </c>
      <c r="Z38" s="133" t="b">
        <v>1</v>
      </c>
      <c r="AA38" s="133" t="b">
        <v>1</v>
      </c>
      <c r="AB38" s="133" t="b">
        <v>1</v>
      </c>
      <c r="AC38" s="133" t="b">
        <v>1</v>
      </c>
      <c r="AD38" s="133" t="b">
        <v>1</v>
      </c>
      <c r="AE38" s="133" t="b">
        <v>1</v>
      </c>
      <c r="AF38" s="133" t="b">
        <v>1</v>
      </c>
      <c r="AG38" s="133" t="b">
        <v>1</v>
      </c>
    </row>
    <row r="39" spans="2:33" ht="25.5">
      <c r="B39" s="186" t="s">
        <v>308</v>
      </c>
      <c r="C39" s="187" t="s">
        <v>309</v>
      </c>
      <c r="D39" s="240">
        <f t="shared" si="20"/>
        <v>43.86927</v>
      </c>
      <c r="E39" s="241">
        <f t="shared" si="22"/>
        <v>6.6133300000000004</v>
      </c>
      <c r="F39" s="276">
        <v>0.22604999999999997</v>
      </c>
      <c r="G39" s="277">
        <v>0</v>
      </c>
      <c r="H39" s="279">
        <v>6.3872800000000005</v>
      </c>
      <c r="I39" s="240">
        <f t="shared" si="14"/>
        <v>34.466467999999999</v>
      </c>
      <c r="J39" s="276">
        <v>18.081178000000001</v>
      </c>
      <c r="K39" s="277">
        <v>3.2482399999999996</v>
      </c>
      <c r="L39" s="277">
        <v>13.13705</v>
      </c>
      <c r="M39" s="278">
        <v>0</v>
      </c>
      <c r="N39" s="240">
        <f t="shared" si="1"/>
        <v>0</v>
      </c>
      <c r="O39" s="285">
        <v>0</v>
      </c>
      <c r="P39" s="279">
        <v>0</v>
      </c>
      <c r="Q39" s="280">
        <v>2.7894720000000004</v>
      </c>
      <c r="R39" s="133"/>
      <c r="T39" s="133" t="b">
        <v>1</v>
      </c>
      <c r="U39" s="133" t="b">
        <v>1</v>
      </c>
      <c r="V39" s="133" t="b">
        <v>1</v>
      </c>
      <c r="W39" s="133" t="b">
        <v>1</v>
      </c>
      <c r="X39" s="133" t="b">
        <v>1</v>
      </c>
      <c r="Y39" s="133" t="b">
        <v>1</v>
      </c>
      <c r="Z39" s="133" t="b">
        <v>1</v>
      </c>
      <c r="AA39" s="133" t="b">
        <v>1</v>
      </c>
      <c r="AB39" s="133" t="b">
        <v>1</v>
      </c>
      <c r="AC39" s="133" t="b">
        <v>1</v>
      </c>
      <c r="AD39" s="133" t="b">
        <v>1</v>
      </c>
      <c r="AE39" s="133" t="b">
        <v>1</v>
      </c>
      <c r="AF39" s="133" t="b">
        <v>1</v>
      </c>
      <c r="AG39" s="133" t="b">
        <v>1</v>
      </c>
    </row>
    <row r="40" spans="2:33" ht="15.75" thickBot="1">
      <c r="B40" s="186" t="s">
        <v>310</v>
      </c>
      <c r="C40" s="187" t="s">
        <v>311</v>
      </c>
      <c r="D40" s="240">
        <f t="shared" si="20"/>
        <v>0.77127999999999997</v>
      </c>
      <c r="E40" s="241">
        <f t="shared" si="22"/>
        <v>0</v>
      </c>
      <c r="F40" s="276">
        <v>0</v>
      </c>
      <c r="G40" s="277">
        <v>0</v>
      </c>
      <c r="H40" s="279">
        <v>0</v>
      </c>
      <c r="I40" s="240">
        <f t="shared" si="14"/>
        <v>0</v>
      </c>
      <c r="J40" s="276">
        <v>0</v>
      </c>
      <c r="K40" s="277">
        <v>0</v>
      </c>
      <c r="L40" s="277">
        <v>0</v>
      </c>
      <c r="M40" s="278">
        <v>0</v>
      </c>
      <c r="N40" s="240">
        <f t="shared" si="1"/>
        <v>0.77127999999999997</v>
      </c>
      <c r="O40" s="285">
        <v>0.77127999999999997</v>
      </c>
      <c r="P40" s="279">
        <v>0</v>
      </c>
      <c r="Q40" s="280">
        <v>0</v>
      </c>
      <c r="R40" s="133"/>
      <c r="T40" s="133" t="b">
        <v>1</v>
      </c>
      <c r="U40" s="133" t="b">
        <v>1</v>
      </c>
      <c r="V40" s="133" t="b">
        <v>1</v>
      </c>
      <c r="W40" s="133" t="b">
        <v>1</v>
      </c>
      <c r="X40" s="133" t="b">
        <v>1</v>
      </c>
      <c r="Y40" s="133" t="b">
        <v>1</v>
      </c>
      <c r="Z40" s="133" t="b">
        <v>1</v>
      </c>
      <c r="AA40" s="133" t="b">
        <v>1</v>
      </c>
      <c r="AB40" s="133" t="b">
        <v>1</v>
      </c>
      <c r="AC40" s="133" t="b">
        <v>1</v>
      </c>
      <c r="AD40" s="133" t="b">
        <v>1</v>
      </c>
      <c r="AE40" s="133" t="b">
        <v>1</v>
      </c>
      <c r="AF40" s="133" t="b">
        <v>1</v>
      </c>
      <c r="AG40" s="133" t="b">
        <v>1</v>
      </c>
    </row>
    <row r="41" spans="2:33">
      <c r="B41" s="274" t="s">
        <v>312</v>
      </c>
      <c r="C41" s="275" t="s">
        <v>313</v>
      </c>
      <c r="D41" s="168">
        <f t="shared" si="20"/>
        <v>0</v>
      </c>
      <c r="E41" s="169">
        <f t="shared" si="22"/>
        <v>0</v>
      </c>
      <c r="F41" s="170">
        <f>F42</f>
        <v>0</v>
      </c>
      <c r="G41" s="171">
        <f t="shared" ref="G41:Q41" si="25">G42</f>
        <v>0</v>
      </c>
      <c r="H41" s="172">
        <f t="shared" si="25"/>
        <v>0</v>
      </c>
      <c r="I41" s="168">
        <f t="shared" si="14"/>
        <v>0</v>
      </c>
      <c r="J41" s="170">
        <f t="shared" si="25"/>
        <v>0</v>
      </c>
      <c r="K41" s="171">
        <f t="shared" si="25"/>
        <v>0</v>
      </c>
      <c r="L41" s="171">
        <f t="shared" si="25"/>
        <v>0</v>
      </c>
      <c r="M41" s="173">
        <f t="shared" si="25"/>
        <v>0</v>
      </c>
      <c r="N41" s="168">
        <f t="shared" si="1"/>
        <v>0</v>
      </c>
      <c r="O41" s="174">
        <f>O42</f>
        <v>0</v>
      </c>
      <c r="P41" s="172">
        <f t="shared" si="25"/>
        <v>0</v>
      </c>
      <c r="Q41" s="168">
        <f t="shared" si="25"/>
        <v>0</v>
      </c>
      <c r="R41" s="133"/>
      <c r="T41" s="133" t="b">
        <v>1</v>
      </c>
      <c r="U41" s="133" t="b">
        <v>1</v>
      </c>
      <c r="V41" s="133" t="b">
        <v>1</v>
      </c>
      <c r="W41" s="133" t="b">
        <v>1</v>
      </c>
      <c r="X41" s="133" t="b">
        <v>1</v>
      </c>
      <c r="Y41" s="133" t="b">
        <v>1</v>
      </c>
      <c r="Z41" s="133" t="b">
        <v>1</v>
      </c>
      <c r="AA41" s="133" t="b">
        <v>1</v>
      </c>
      <c r="AB41" s="133" t="b">
        <v>1</v>
      </c>
      <c r="AC41" s="133" t="b">
        <v>1</v>
      </c>
      <c r="AD41" s="133" t="b">
        <v>1</v>
      </c>
      <c r="AE41" s="133" t="b">
        <v>1</v>
      </c>
      <c r="AF41" s="133" t="b">
        <v>1</v>
      </c>
      <c r="AG41" s="133" t="b">
        <v>1</v>
      </c>
    </row>
    <row r="42" spans="2:33" ht="15.75" thickBot="1">
      <c r="B42" s="186" t="s">
        <v>314</v>
      </c>
      <c r="C42" s="187" t="s">
        <v>315</v>
      </c>
      <c r="D42" s="240">
        <f t="shared" si="20"/>
        <v>0</v>
      </c>
      <c r="E42" s="241">
        <f t="shared" si="22"/>
        <v>0</v>
      </c>
      <c r="F42" s="276">
        <v>0</v>
      </c>
      <c r="G42" s="277">
        <v>0</v>
      </c>
      <c r="H42" s="279">
        <v>0</v>
      </c>
      <c r="I42" s="240">
        <f t="shared" si="14"/>
        <v>0</v>
      </c>
      <c r="J42" s="276">
        <v>0</v>
      </c>
      <c r="K42" s="277">
        <v>0</v>
      </c>
      <c r="L42" s="277">
        <v>0</v>
      </c>
      <c r="M42" s="278">
        <v>0</v>
      </c>
      <c r="N42" s="240">
        <f t="shared" si="1"/>
        <v>0</v>
      </c>
      <c r="O42" s="285">
        <v>0</v>
      </c>
      <c r="P42" s="279">
        <v>0</v>
      </c>
      <c r="Q42" s="280">
        <v>0</v>
      </c>
      <c r="R42" s="133"/>
      <c r="T42" s="133" t="b">
        <v>1</v>
      </c>
      <c r="U42" s="133" t="b">
        <v>1</v>
      </c>
      <c r="V42" s="133" t="b">
        <v>1</v>
      </c>
      <c r="W42" s="133" t="b">
        <v>1</v>
      </c>
      <c r="X42" s="133" t="b">
        <v>1</v>
      </c>
      <c r="Y42" s="133" t="b">
        <v>1</v>
      </c>
      <c r="Z42" s="133" t="b">
        <v>1</v>
      </c>
      <c r="AA42" s="133" t="b">
        <v>1</v>
      </c>
      <c r="AB42" s="133" t="b">
        <v>1</v>
      </c>
      <c r="AC42" s="133" t="b">
        <v>1</v>
      </c>
      <c r="AD42" s="133" t="b">
        <v>1</v>
      </c>
      <c r="AE42" s="133" t="b">
        <v>1</v>
      </c>
      <c r="AF42" s="133" t="b">
        <v>1</v>
      </c>
      <c r="AG42" s="133" t="b">
        <v>1</v>
      </c>
    </row>
    <row r="43" spans="2:33">
      <c r="B43" s="274" t="s">
        <v>316</v>
      </c>
      <c r="C43" s="275" t="s">
        <v>317</v>
      </c>
      <c r="D43" s="168">
        <f t="shared" si="20"/>
        <v>109.26739000000001</v>
      </c>
      <c r="E43" s="169">
        <f>SUM(F43:H43)</f>
        <v>35.039950000000005</v>
      </c>
      <c r="F43" s="170">
        <f>SUM(F44:F48)</f>
        <v>0.25084000000000001</v>
      </c>
      <c r="G43" s="171">
        <f>SUM(G44:G48)</f>
        <v>18.151209999999999</v>
      </c>
      <c r="H43" s="172">
        <f>SUM(H44:H48)</f>
        <v>16.637900000000002</v>
      </c>
      <c r="I43" s="168">
        <f t="shared" si="14"/>
        <v>73.61921000000001</v>
      </c>
      <c r="J43" s="170">
        <f t="shared" ref="J43:Q43" si="26">SUM(J44:J48)</f>
        <v>35.917680000000004</v>
      </c>
      <c r="K43" s="171">
        <f t="shared" si="26"/>
        <v>18.896750000000004</v>
      </c>
      <c r="L43" s="171">
        <f t="shared" si="26"/>
        <v>18.804780000000001</v>
      </c>
      <c r="M43" s="173">
        <f t="shared" si="26"/>
        <v>0</v>
      </c>
      <c r="N43" s="168">
        <f t="shared" si="1"/>
        <v>0.60823000000000005</v>
      </c>
      <c r="O43" s="174">
        <f>SUM(O44:O48)</f>
        <v>0.60823000000000005</v>
      </c>
      <c r="P43" s="172">
        <f t="shared" si="26"/>
        <v>0</v>
      </c>
      <c r="Q43" s="168">
        <f t="shared" si="26"/>
        <v>0</v>
      </c>
      <c r="R43" s="133"/>
      <c r="T43" s="133" t="b">
        <v>1</v>
      </c>
      <c r="U43" s="133" t="b">
        <v>1</v>
      </c>
      <c r="V43" s="133" t="b">
        <v>1</v>
      </c>
      <c r="W43" s="133" t="b">
        <v>1</v>
      </c>
      <c r="X43" s="133" t="b">
        <v>1</v>
      </c>
      <c r="Y43" s="133" t="b">
        <v>1</v>
      </c>
      <c r="Z43" s="133" t="b">
        <v>1</v>
      </c>
      <c r="AA43" s="133" t="b">
        <v>1</v>
      </c>
      <c r="AB43" s="133" t="b">
        <v>1</v>
      </c>
      <c r="AC43" s="133" t="b">
        <v>1</v>
      </c>
      <c r="AD43" s="133" t="b">
        <v>1</v>
      </c>
      <c r="AE43" s="133" t="b">
        <v>1</v>
      </c>
      <c r="AF43" s="133" t="b">
        <v>1</v>
      </c>
      <c r="AG43" s="133" t="b">
        <v>1</v>
      </c>
    </row>
    <row r="44" spans="2:33">
      <c r="B44" s="186" t="s">
        <v>318</v>
      </c>
      <c r="C44" s="187" t="s">
        <v>270</v>
      </c>
      <c r="D44" s="240">
        <f t="shared" si="20"/>
        <v>37.213860000000011</v>
      </c>
      <c r="E44" s="241">
        <f t="shared" si="22"/>
        <v>10.90774</v>
      </c>
      <c r="F44" s="276">
        <v>0.25084000000000001</v>
      </c>
      <c r="G44" s="277">
        <v>0</v>
      </c>
      <c r="H44" s="279">
        <v>10.6569</v>
      </c>
      <c r="I44" s="240">
        <f t="shared" si="14"/>
        <v>25.697890000000008</v>
      </c>
      <c r="J44" s="276">
        <v>6.6915300000000011</v>
      </c>
      <c r="K44" s="277">
        <v>2.6506300000000045</v>
      </c>
      <c r="L44" s="277">
        <v>16.355730000000001</v>
      </c>
      <c r="M44" s="278">
        <v>0</v>
      </c>
      <c r="N44" s="240">
        <f t="shared" si="1"/>
        <v>0.60823000000000005</v>
      </c>
      <c r="O44" s="285">
        <v>0.60823000000000005</v>
      </c>
      <c r="P44" s="279">
        <v>0</v>
      </c>
      <c r="Q44" s="280">
        <v>0</v>
      </c>
      <c r="R44" s="133"/>
      <c r="T44" s="133" t="b">
        <v>1</v>
      </c>
      <c r="U44" s="133" t="b">
        <v>1</v>
      </c>
      <c r="V44" s="133" t="b">
        <v>1</v>
      </c>
      <c r="W44" s="133" t="b">
        <v>1</v>
      </c>
      <c r="X44" s="133" t="b">
        <v>1</v>
      </c>
      <c r="Y44" s="133" t="b">
        <v>1</v>
      </c>
      <c r="Z44" s="133" t="b">
        <v>1</v>
      </c>
      <c r="AA44" s="133" t="b">
        <v>1</v>
      </c>
      <c r="AB44" s="133" t="b">
        <v>1</v>
      </c>
      <c r="AC44" s="133" t="b">
        <v>1</v>
      </c>
      <c r="AD44" s="133" t="b">
        <v>1</v>
      </c>
      <c r="AE44" s="133" t="b">
        <v>1</v>
      </c>
      <c r="AF44" s="133" t="b">
        <v>1</v>
      </c>
      <c r="AG44" s="133" t="b">
        <v>1</v>
      </c>
    </row>
    <row r="45" spans="2:33">
      <c r="B45" s="186" t="s">
        <v>319</v>
      </c>
      <c r="C45" s="187" t="s">
        <v>274</v>
      </c>
      <c r="D45" s="240">
        <f t="shared" si="20"/>
        <v>54.209440000000001</v>
      </c>
      <c r="E45" s="241">
        <f t="shared" si="22"/>
        <v>18.151209999999999</v>
      </c>
      <c r="F45" s="276">
        <v>0</v>
      </c>
      <c r="G45" s="277">
        <v>18.151209999999999</v>
      </c>
      <c r="H45" s="279">
        <v>0</v>
      </c>
      <c r="I45" s="240">
        <f t="shared" si="14"/>
        <v>36.058230000000002</v>
      </c>
      <c r="J45" s="276">
        <v>18.58154</v>
      </c>
      <c r="K45" s="277">
        <v>15.55264</v>
      </c>
      <c r="L45" s="277">
        <v>1.9240500000000003</v>
      </c>
      <c r="M45" s="278">
        <v>0</v>
      </c>
      <c r="N45" s="240">
        <f t="shared" si="1"/>
        <v>0</v>
      </c>
      <c r="O45" s="285">
        <v>0</v>
      </c>
      <c r="P45" s="279">
        <v>0</v>
      </c>
      <c r="Q45" s="280">
        <v>0</v>
      </c>
      <c r="R45" s="133"/>
      <c r="T45" s="133" t="b">
        <v>1</v>
      </c>
      <c r="U45" s="133" t="b">
        <v>1</v>
      </c>
      <c r="V45" s="133" t="b">
        <v>1</v>
      </c>
      <c r="W45" s="133" t="b">
        <v>1</v>
      </c>
      <c r="X45" s="133" t="b">
        <v>1</v>
      </c>
      <c r="Y45" s="133" t="b">
        <v>1</v>
      </c>
      <c r="Z45" s="133" t="b">
        <v>1</v>
      </c>
      <c r="AA45" s="133" t="b">
        <v>1</v>
      </c>
      <c r="AB45" s="133" t="b">
        <v>1</v>
      </c>
      <c r="AC45" s="133" t="b">
        <v>1</v>
      </c>
      <c r="AD45" s="133" t="b">
        <v>1</v>
      </c>
      <c r="AE45" s="133" t="b">
        <v>1</v>
      </c>
      <c r="AF45" s="133" t="b">
        <v>1</v>
      </c>
      <c r="AG45" s="133" t="b">
        <v>1</v>
      </c>
    </row>
    <row r="46" spans="2:33">
      <c r="B46" s="186" t="s">
        <v>320</v>
      </c>
      <c r="C46" s="287" t="s">
        <v>321</v>
      </c>
      <c r="D46" s="240">
        <f t="shared" si="20"/>
        <v>1.8049999999999999</v>
      </c>
      <c r="E46" s="241">
        <f t="shared" si="22"/>
        <v>1.615</v>
      </c>
      <c r="F46" s="276">
        <v>0</v>
      </c>
      <c r="G46" s="277">
        <v>0</v>
      </c>
      <c r="H46" s="279">
        <v>1.615</v>
      </c>
      <c r="I46" s="240">
        <f t="shared" si="14"/>
        <v>0.19</v>
      </c>
      <c r="J46" s="276">
        <v>0.19</v>
      </c>
      <c r="K46" s="277">
        <v>0</v>
      </c>
      <c r="L46" s="277">
        <v>0</v>
      </c>
      <c r="M46" s="278">
        <v>0</v>
      </c>
      <c r="N46" s="240">
        <f t="shared" si="1"/>
        <v>0</v>
      </c>
      <c r="O46" s="285">
        <v>0</v>
      </c>
      <c r="P46" s="279">
        <v>0</v>
      </c>
      <c r="Q46" s="280">
        <v>0</v>
      </c>
      <c r="R46" s="133"/>
      <c r="T46" s="133" t="b">
        <v>1</v>
      </c>
      <c r="U46" s="133" t="b">
        <v>1</v>
      </c>
      <c r="V46" s="133" t="b">
        <v>1</v>
      </c>
      <c r="W46" s="133" t="b">
        <v>1</v>
      </c>
      <c r="X46" s="133" t="b">
        <v>1</v>
      </c>
      <c r="Y46" s="133" t="b">
        <v>1</v>
      </c>
      <c r="Z46" s="133" t="b">
        <v>1</v>
      </c>
      <c r="AA46" s="133" t="b">
        <v>1</v>
      </c>
      <c r="AB46" s="133" t="b">
        <v>1</v>
      </c>
      <c r="AC46" s="133" t="b">
        <v>1</v>
      </c>
      <c r="AD46" s="133" t="b">
        <v>1</v>
      </c>
      <c r="AE46" s="133" t="b">
        <v>1</v>
      </c>
      <c r="AF46" s="133" t="b">
        <v>1</v>
      </c>
      <c r="AG46" s="133" t="b">
        <v>1</v>
      </c>
    </row>
    <row r="47" spans="2:33">
      <c r="B47" s="186" t="s">
        <v>322</v>
      </c>
      <c r="C47" s="288" t="s">
        <v>272</v>
      </c>
      <c r="D47" s="240">
        <f t="shared" si="20"/>
        <v>4.3659999999999997</v>
      </c>
      <c r="E47" s="241">
        <f t="shared" si="22"/>
        <v>4.3659999999999997</v>
      </c>
      <c r="F47" s="276">
        <v>0</v>
      </c>
      <c r="G47" s="277">
        <v>0</v>
      </c>
      <c r="H47" s="279">
        <v>4.3659999999999997</v>
      </c>
      <c r="I47" s="240">
        <f t="shared" si="14"/>
        <v>0</v>
      </c>
      <c r="J47" s="276">
        <v>0</v>
      </c>
      <c r="K47" s="277">
        <v>0</v>
      </c>
      <c r="L47" s="277">
        <v>0</v>
      </c>
      <c r="M47" s="278">
        <v>0</v>
      </c>
      <c r="N47" s="240">
        <f t="shared" si="1"/>
        <v>0</v>
      </c>
      <c r="O47" s="285">
        <v>0</v>
      </c>
      <c r="P47" s="279">
        <v>0</v>
      </c>
      <c r="Q47" s="280">
        <v>0</v>
      </c>
      <c r="R47" s="133"/>
      <c r="T47" s="133" t="b">
        <v>1</v>
      </c>
      <c r="U47" s="133" t="b">
        <v>1</v>
      </c>
      <c r="V47" s="133" t="b">
        <v>1</v>
      </c>
      <c r="W47" s="133" t="b">
        <v>1</v>
      </c>
      <c r="X47" s="133" t="b">
        <v>1</v>
      </c>
      <c r="Y47" s="133" t="b">
        <v>1</v>
      </c>
      <c r="Z47" s="133" t="b">
        <v>1</v>
      </c>
      <c r="AA47" s="133" t="b">
        <v>1</v>
      </c>
      <c r="AB47" s="133" t="b">
        <v>1</v>
      </c>
      <c r="AC47" s="133" t="b">
        <v>1</v>
      </c>
      <c r="AD47" s="133" t="b">
        <v>1</v>
      </c>
      <c r="AE47" s="133" t="b">
        <v>1</v>
      </c>
      <c r="AF47" s="133" t="b">
        <v>1</v>
      </c>
      <c r="AG47" s="133" t="b">
        <v>1</v>
      </c>
    </row>
    <row r="48" spans="2:33" ht="27" thickBot="1">
      <c r="B48" s="186" t="s">
        <v>323</v>
      </c>
      <c r="C48" s="288" t="s">
        <v>324</v>
      </c>
      <c r="D48" s="240">
        <f t="shared" si="20"/>
        <v>11.67309</v>
      </c>
      <c r="E48" s="241">
        <f t="shared" si="22"/>
        <v>0</v>
      </c>
      <c r="F48" s="276">
        <v>0</v>
      </c>
      <c r="G48" s="277">
        <v>0</v>
      </c>
      <c r="H48" s="279">
        <v>0</v>
      </c>
      <c r="I48" s="240">
        <f t="shared" si="14"/>
        <v>11.67309</v>
      </c>
      <c r="J48" s="276">
        <v>10.454610000000001</v>
      </c>
      <c r="K48" s="277">
        <v>0.69347999999999999</v>
      </c>
      <c r="L48" s="277">
        <v>0.52500000000000002</v>
      </c>
      <c r="M48" s="278">
        <v>0</v>
      </c>
      <c r="N48" s="240">
        <f t="shared" si="1"/>
        <v>0</v>
      </c>
      <c r="O48" s="285">
        <v>0</v>
      </c>
      <c r="P48" s="279">
        <v>0</v>
      </c>
      <c r="Q48" s="280">
        <v>0</v>
      </c>
      <c r="R48" s="133"/>
      <c r="T48" s="133" t="b">
        <v>1</v>
      </c>
      <c r="U48" s="133" t="b">
        <v>1</v>
      </c>
      <c r="V48" s="133" t="b">
        <v>1</v>
      </c>
      <c r="W48" s="133" t="b">
        <v>1</v>
      </c>
      <c r="X48" s="133" t="b">
        <v>1</v>
      </c>
      <c r="Y48" s="133" t="b">
        <v>1</v>
      </c>
      <c r="Z48" s="133" t="b">
        <v>1</v>
      </c>
      <c r="AA48" s="133" t="b">
        <v>1</v>
      </c>
      <c r="AB48" s="133" t="b">
        <v>1</v>
      </c>
      <c r="AC48" s="133" t="b">
        <v>1</v>
      </c>
      <c r="AD48" s="133" t="b">
        <v>1</v>
      </c>
      <c r="AE48" s="133" t="b">
        <v>1</v>
      </c>
      <c r="AF48" s="133" t="b">
        <v>1</v>
      </c>
      <c r="AG48" s="133" t="b">
        <v>1</v>
      </c>
    </row>
    <row r="49" spans="1:33" ht="15.75" thickBot="1">
      <c r="B49" s="274" t="s">
        <v>325</v>
      </c>
      <c r="C49" s="275" t="s">
        <v>326</v>
      </c>
      <c r="D49" s="168">
        <f t="shared" si="20"/>
        <v>241.86108007200301</v>
      </c>
      <c r="E49" s="169">
        <f t="shared" si="22"/>
        <v>64.61291749859744</v>
      </c>
      <c r="F49" s="289">
        <v>8.3439023049007499</v>
      </c>
      <c r="G49" s="290">
        <v>27.023734000000005</v>
      </c>
      <c r="H49" s="291">
        <v>29.245281193696687</v>
      </c>
      <c r="I49" s="168">
        <f t="shared" si="14"/>
        <v>177.11380731119291</v>
      </c>
      <c r="J49" s="289">
        <v>75.75638648370898</v>
      </c>
      <c r="K49" s="290">
        <v>100.60550111319823</v>
      </c>
      <c r="L49" s="290">
        <v>0.75191971428571436</v>
      </c>
      <c r="M49" s="292">
        <v>0</v>
      </c>
      <c r="N49" s="168">
        <f t="shared" si="1"/>
        <v>0.13435526221264377</v>
      </c>
      <c r="O49" s="293">
        <v>0.13435526221264377</v>
      </c>
      <c r="P49" s="291">
        <v>0</v>
      </c>
      <c r="Q49" s="294">
        <v>0</v>
      </c>
      <c r="R49" s="133"/>
      <c r="T49" s="133" t="b">
        <v>1</v>
      </c>
      <c r="U49" s="133" t="b">
        <v>1</v>
      </c>
      <c r="V49" s="133" t="b">
        <v>1</v>
      </c>
      <c r="W49" s="133" t="b">
        <v>1</v>
      </c>
      <c r="X49" s="133" t="b">
        <v>1</v>
      </c>
      <c r="Y49" s="133" t="b">
        <v>1</v>
      </c>
      <c r="Z49" s="133" t="b">
        <v>1</v>
      </c>
      <c r="AA49" s="133" t="b">
        <v>1</v>
      </c>
      <c r="AB49" s="133" t="b">
        <v>1</v>
      </c>
      <c r="AC49" s="133" t="b">
        <v>1</v>
      </c>
      <c r="AD49" s="133" t="b">
        <v>1</v>
      </c>
      <c r="AE49" s="133" t="b">
        <v>1</v>
      </c>
      <c r="AF49" s="133" t="b">
        <v>1</v>
      </c>
      <c r="AG49" s="133" t="b">
        <v>1</v>
      </c>
    </row>
    <row r="50" spans="1:33">
      <c r="B50" s="274" t="s">
        <v>327</v>
      </c>
      <c r="C50" s="275" t="s">
        <v>328</v>
      </c>
      <c r="D50" s="168">
        <f t="shared" si="20"/>
        <v>198.04717999999997</v>
      </c>
      <c r="E50" s="169">
        <f t="shared" si="22"/>
        <v>70.161349999999999</v>
      </c>
      <c r="F50" s="170">
        <f>SUM(F51:F54)</f>
        <v>33.363659999999996</v>
      </c>
      <c r="G50" s="171">
        <f>SUM(G51:G54)</f>
        <v>0</v>
      </c>
      <c r="H50" s="172">
        <f>SUM(H51:H54)</f>
        <v>36.797689999999996</v>
      </c>
      <c r="I50" s="168">
        <f t="shared" si="14"/>
        <v>97.458187999999979</v>
      </c>
      <c r="J50" s="170">
        <f t="shared" ref="J50:Q50" si="27">SUM(J51:J54)</f>
        <v>31.182827999999994</v>
      </c>
      <c r="K50" s="171">
        <f t="shared" si="27"/>
        <v>45.160979999999988</v>
      </c>
      <c r="L50" s="171">
        <f t="shared" si="27"/>
        <v>21.114380000000001</v>
      </c>
      <c r="M50" s="173">
        <f t="shared" si="27"/>
        <v>0</v>
      </c>
      <c r="N50" s="168">
        <f t="shared" si="1"/>
        <v>25.018989999999999</v>
      </c>
      <c r="O50" s="174">
        <f>SUM(O51:O54)</f>
        <v>25.018989999999999</v>
      </c>
      <c r="P50" s="172">
        <f t="shared" si="27"/>
        <v>0</v>
      </c>
      <c r="Q50" s="168">
        <f t="shared" si="27"/>
        <v>5.4086520000000009</v>
      </c>
      <c r="R50" s="133"/>
      <c r="T50" s="133" t="b">
        <v>1</v>
      </c>
      <c r="U50" s="133" t="b">
        <v>1</v>
      </c>
      <c r="V50" s="133" t="b">
        <v>1</v>
      </c>
      <c r="W50" s="133" t="b">
        <v>1</v>
      </c>
      <c r="X50" s="133" t="b">
        <v>1</v>
      </c>
      <c r="Y50" s="133" t="b">
        <v>1</v>
      </c>
      <c r="Z50" s="133" t="b">
        <v>1</v>
      </c>
      <c r="AA50" s="133" t="b">
        <v>1</v>
      </c>
      <c r="AB50" s="133" t="b">
        <v>1</v>
      </c>
      <c r="AC50" s="133" t="b">
        <v>1</v>
      </c>
      <c r="AD50" s="133" t="b">
        <v>1</v>
      </c>
      <c r="AE50" s="133" t="b">
        <v>1</v>
      </c>
      <c r="AF50" s="133" t="b">
        <v>1</v>
      </c>
      <c r="AG50" s="133" t="b">
        <v>1</v>
      </c>
    </row>
    <row r="51" spans="1:33">
      <c r="B51" s="295" t="s">
        <v>329</v>
      </c>
      <c r="C51" s="296" t="s">
        <v>330</v>
      </c>
      <c r="D51" s="240">
        <f t="shared" si="20"/>
        <v>194.60416000000001</v>
      </c>
      <c r="E51" s="241">
        <f t="shared" si="22"/>
        <v>68.941559999999996</v>
      </c>
      <c r="F51" s="278">
        <v>32.783389999999997</v>
      </c>
      <c r="G51" s="277">
        <v>0</v>
      </c>
      <c r="H51" s="279">
        <v>36.158169999999998</v>
      </c>
      <c r="I51" s="240">
        <f t="shared" si="14"/>
        <v>95.764117999999996</v>
      </c>
      <c r="J51" s="276">
        <v>30.641457999999993</v>
      </c>
      <c r="K51" s="277">
        <v>44.375509999999991</v>
      </c>
      <c r="L51" s="277">
        <v>20.747150000000001</v>
      </c>
      <c r="M51" s="278">
        <v>0</v>
      </c>
      <c r="N51" s="240">
        <f t="shared" si="1"/>
        <v>24.5839</v>
      </c>
      <c r="O51" s="285">
        <v>24.5839</v>
      </c>
      <c r="P51" s="279">
        <v>0</v>
      </c>
      <c r="Q51" s="280">
        <v>5.3145820000000006</v>
      </c>
      <c r="R51" s="133"/>
      <c r="T51" s="133" t="b">
        <v>1</v>
      </c>
      <c r="U51" s="133" t="b">
        <v>1</v>
      </c>
      <c r="V51" s="133" t="b">
        <v>1</v>
      </c>
      <c r="W51" s="133" t="b">
        <v>1</v>
      </c>
      <c r="X51" s="133" t="b">
        <v>1</v>
      </c>
      <c r="Y51" s="133" t="b">
        <v>1</v>
      </c>
      <c r="Z51" s="133" t="b">
        <v>1</v>
      </c>
      <c r="AA51" s="133" t="b">
        <v>1</v>
      </c>
      <c r="AB51" s="133" t="b">
        <v>1</v>
      </c>
      <c r="AC51" s="133" t="b">
        <v>1</v>
      </c>
      <c r="AD51" s="133" t="b">
        <v>1</v>
      </c>
      <c r="AE51" s="133" t="b">
        <v>1</v>
      </c>
      <c r="AF51" s="133" t="b">
        <v>1</v>
      </c>
      <c r="AG51" s="133" t="b">
        <v>1</v>
      </c>
    </row>
    <row r="52" spans="1:33">
      <c r="B52" s="297" t="s">
        <v>331</v>
      </c>
      <c r="C52" s="298" t="s">
        <v>332</v>
      </c>
      <c r="D52" s="240">
        <f t="shared" si="20"/>
        <v>3.4430199999999997</v>
      </c>
      <c r="E52" s="241">
        <f t="shared" si="22"/>
        <v>1.2197899999999999</v>
      </c>
      <c r="F52" s="278">
        <v>0.58026999999999995</v>
      </c>
      <c r="G52" s="277">
        <v>0</v>
      </c>
      <c r="H52" s="279">
        <v>0.63951999999999998</v>
      </c>
      <c r="I52" s="240">
        <f t="shared" si="14"/>
        <v>1.69407</v>
      </c>
      <c r="J52" s="276">
        <v>0.54137000000000013</v>
      </c>
      <c r="K52" s="277">
        <v>0.78546999999999989</v>
      </c>
      <c r="L52" s="277">
        <v>0.36723</v>
      </c>
      <c r="M52" s="278">
        <v>0</v>
      </c>
      <c r="N52" s="240">
        <f t="shared" si="1"/>
        <v>0.43508999999999998</v>
      </c>
      <c r="O52" s="285">
        <v>0.43508999999999998</v>
      </c>
      <c r="P52" s="279">
        <v>0</v>
      </c>
      <c r="Q52" s="280">
        <v>9.4069999999999987E-2</v>
      </c>
      <c r="R52" s="133"/>
      <c r="T52" s="133" t="b">
        <v>1</v>
      </c>
      <c r="U52" s="133" t="b">
        <v>1</v>
      </c>
      <c r="V52" s="133" t="b">
        <v>1</v>
      </c>
      <c r="W52" s="133" t="b">
        <v>1</v>
      </c>
      <c r="X52" s="133" t="b">
        <v>1</v>
      </c>
      <c r="Y52" s="133" t="b">
        <v>1</v>
      </c>
      <c r="Z52" s="133" t="b">
        <v>1</v>
      </c>
      <c r="AA52" s="133" t="b">
        <v>1</v>
      </c>
      <c r="AB52" s="133" t="b">
        <v>1</v>
      </c>
      <c r="AC52" s="133" t="b">
        <v>1</v>
      </c>
      <c r="AD52" s="133" t="b">
        <v>1</v>
      </c>
      <c r="AE52" s="133" t="b">
        <v>1</v>
      </c>
      <c r="AF52" s="133" t="b">
        <v>1</v>
      </c>
      <c r="AG52" s="133" t="b">
        <v>1</v>
      </c>
    </row>
    <row r="53" spans="1:33">
      <c r="B53" s="295" t="s">
        <v>333</v>
      </c>
      <c r="C53" s="296" t="s">
        <v>334</v>
      </c>
      <c r="D53" s="240">
        <f t="shared" si="20"/>
        <v>0</v>
      </c>
      <c r="E53" s="241">
        <f t="shared" si="22"/>
        <v>0</v>
      </c>
      <c r="F53" s="278">
        <v>0</v>
      </c>
      <c r="G53" s="277">
        <v>0</v>
      </c>
      <c r="H53" s="279">
        <v>0</v>
      </c>
      <c r="I53" s="240">
        <f t="shared" si="14"/>
        <v>0</v>
      </c>
      <c r="J53" s="276">
        <v>0</v>
      </c>
      <c r="K53" s="277">
        <v>0</v>
      </c>
      <c r="L53" s="277">
        <v>0</v>
      </c>
      <c r="M53" s="278">
        <v>0</v>
      </c>
      <c r="N53" s="240">
        <f t="shared" si="1"/>
        <v>0</v>
      </c>
      <c r="O53" s="285">
        <v>0</v>
      </c>
      <c r="P53" s="279">
        <v>0</v>
      </c>
      <c r="Q53" s="280">
        <v>0</v>
      </c>
      <c r="R53" s="133"/>
      <c r="T53" s="133" t="b">
        <v>1</v>
      </c>
      <c r="U53" s="133" t="b">
        <v>1</v>
      </c>
      <c r="V53" s="133" t="b">
        <v>1</v>
      </c>
      <c r="W53" s="133" t="b">
        <v>1</v>
      </c>
      <c r="X53" s="133" t="b">
        <v>1</v>
      </c>
      <c r="Y53" s="133" t="b">
        <v>1</v>
      </c>
      <c r="Z53" s="133" t="b">
        <v>1</v>
      </c>
      <c r="AA53" s="133" t="b">
        <v>1</v>
      </c>
      <c r="AB53" s="133" t="b">
        <v>1</v>
      </c>
      <c r="AC53" s="133" t="b">
        <v>1</v>
      </c>
      <c r="AD53" s="133" t="b">
        <v>1</v>
      </c>
      <c r="AE53" s="133" t="b">
        <v>1</v>
      </c>
      <c r="AF53" s="133" t="b">
        <v>1</v>
      </c>
      <c r="AG53" s="133" t="b">
        <v>1</v>
      </c>
    </row>
    <row r="54" spans="1:33" ht="15.75" thickBot="1">
      <c r="B54" s="295" t="s">
        <v>335</v>
      </c>
      <c r="C54" s="287" t="s">
        <v>336</v>
      </c>
      <c r="D54" s="240">
        <f t="shared" si="20"/>
        <v>0</v>
      </c>
      <c r="E54" s="241">
        <f t="shared" si="22"/>
        <v>0</v>
      </c>
      <c r="F54" s="278">
        <v>0</v>
      </c>
      <c r="G54" s="299">
        <v>0</v>
      </c>
      <c r="H54" s="300">
        <v>0</v>
      </c>
      <c r="I54" s="240">
        <f t="shared" si="14"/>
        <v>0</v>
      </c>
      <c r="J54" s="276">
        <v>0</v>
      </c>
      <c r="K54" s="277">
        <v>0</v>
      </c>
      <c r="L54" s="277">
        <v>0</v>
      </c>
      <c r="M54" s="278">
        <v>0</v>
      </c>
      <c r="N54" s="240">
        <f t="shared" si="1"/>
        <v>0</v>
      </c>
      <c r="O54" s="285">
        <v>0</v>
      </c>
      <c r="P54" s="279">
        <v>0</v>
      </c>
      <c r="Q54" s="280">
        <v>0</v>
      </c>
      <c r="R54" s="133"/>
      <c r="T54" s="133" t="b">
        <v>1</v>
      </c>
      <c r="U54" s="133" t="b">
        <v>1</v>
      </c>
      <c r="V54" s="133" t="b">
        <v>1</v>
      </c>
      <c r="W54" s="133" t="b">
        <v>1</v>
      </c>
      <c r="X54" s="133" t="b">
        <v>1</v>
      </c>
      <c r="Y54" s="133" t="b">
        <v>1</v>
      </c>
      <c r="Z54" s="133" t="b">
        <v>1</v>
      </c>
      <c r="AA54" s="133" t="b">
        <v>1</v>
      </c>
      <c r="AB54" s="133" t="b">
        <v>1</v>
      </c>
      <c r="AC54" s="133" t="b">
        <v>1</v>
      </c>
      <c r="AD54" s="133" t="b">
        <v>1</v>
      </c>
      <c r="AE54" s="133" t="b">
        <v>1</v>
      </c>
      <c r="AF54" s="133" t="b">
        <v>1</v>
      </c>
      <c r="AG54" s="133" t="b">
        <v>1</v>
      </c>
    </row>
    <row r="55" spans="1:33">
      <c r="B55" s="274" t="s">
        <v>337</v>
      </c>
      <c r="C55" s="275" t="s">
        <v>338</v>
      </c>
      <c r="D55" s="168">
        <f t="shared" si="20"/>
        <v>32.033430000000003</v>
      </c>
      <c r="E55" s="169">
        <f t="shared" si="22"/>
        <v>21.026794872028269</v>
      </c>
      <c r="F55" s="170">
        <f>SUM(F56:F60)</f>
        <v>20.169</v>
      </c>
      <c r="G55" s="171">
        <f>SUM(G56:G60)</f>
        <v>0</v>
      </c>
      <c r="H55" s="172">
        <f>SUM(H56:H60)</f>
        <v>0.85779487202826832</v>
      </c>
      <c r="I55" s="168">
        <f t="shared" ref="I55:I118" si="28">SUM(J55:L55)</f>
        <v>11.006635127971732</v>
      </c>
      <c r="J55" s="170">
        <f t="shared" ref="J55:Q55" si="29">SUM(J56:J60)</f>
        <v>0.60549441050597208</v>
      </c>
      <c r="K55" s="171">
        <f t="shared" si="29"/>
        <v>10.311435197414946</v>
      </c>
      <c r="L55" s="171">
        <f t="shared" si="29"/>
        <v>8.9705520050813253E-2</v>
      </c>
      <c r="M55" s="173">
        <f t="shared" si="29"/>
        <v>0</v>
      </c>
      <c r="N55" s="168">
        <f t="shared" si="1"/>
        <v>0</v>
      </c>
      <c r="O55" s="174">
        <f>SUM(O56:O60)</f>
        <v>0</v>
      </c>
      <c r="P55" s="172">
        <f t="shared" si="29"/>
        <v>0</v>
      </c>
      <c r="Q55" s="168">
        <f t="shared" si="29"/>
        <v>0</v>
      </c>
      <c r="R55" s="133"/>
      <c r="T55" s="133" t="b">
        <v>1</v>
      </c>
      <c r="U55" s="133" t="b">
        <v>1</v>
      </c>
      <c r="V55" s="133" t="b">
        <v>1</v>
      </c>
      <c r="W55" s="133" t="b">
        <v>1</v>
      </c>
      <c r="X55" s="133" t="b">
        <v>1</v>
      </c>
      <c r="Y55" s="133" t="b">
        <v>1</v>
      </c>
      <c r="Z55" s="133" t="b">
        <v>1</v>
      </c>
      <c r="AA55" s="133" t="b">
        <v>1</v>
      </c>
      <c r="AB55" s="133" t="b">
        <v>1</v>
      </c>
      <c r="AC55" s="133" t="b">
        <v>1</v>
      </c>
      <c r="AD55" s="133" t="b">
        <v>1</v>
      </c>
      <c r="AE55" s="133" t="b">
        <v>1</v>
      </c>
      <c r="AF55" s="133" t="b">
        <v>1</v>
      </c>
      <c r="AG55" s="133" t="b">
        <v>1</v>
      </c>
    </row>
    <row r="56" spans="1:33">
      <c r="B56" s="295" t="s">
        <v>339</v>
      </c>
      <c r="C56" s="296" t="s">
        <v>340</v>
      </c>
      <c r="D56" s="188">
        <f t="shared" si="20"/>
        <v>20.169</v>
      </c>
      <c r="E56" s="241">
        <f t="shared" si="22"/>
        <v>20.169</v>
      </c>
      <c r="F56" s="284">
        <v>20.169</v>
      </c>
      <c r="G56" s="243">
        <v>0</v>
      </c>
      <c r="H56" s="244">
        <v>0</v>
      </c>
      <c r="I56" s="240">
        <f t="shared" si="28"/>
        <v>0</v>
      </c>
      <c r="J56" s="242">
        <v>0</v>
      </c>
      <c r="K56" s="243">
        <v>0</v>
      </c>
      <c r="L56" s="243">
        <v>0</v>
      </c>
      <c r="M56" s="245">
        <v>0</v>
      </c>
      <c r="N56" s="240">
        <f t="shared" si="1"/>
        <v>0</v>
      </c>
      <c r="O56" s="246">
        <v>0</v>
      </c>
      <c r="P56" s="283">
        <v>0</v>
      </c>
      <c r="Q56" s="301">
        <v>0</v>
      </c>
      <c r="R56" s="133"/>
      <c r="T56" s="133" t="b">
        <v>1</v>
      </c>
      <c r="U56" s="133" t="b">
        <v>1</v>
      </c>
      <c r="V56" s="133" t="b">
        <v>1</v>
      </c>
      <c r="W56" s="133" t="b">
        <v>1</v>
      </c>
      <c r="X56" s="133" t="b">
        <v>1</v>
      </c>
      <c r="Y56" s="133" t="b">
        <v>1</v>
      </c>
      <c r="Z56" s="133" t="b">
        <v>1</v>
      </c>
      <c r="AA56" s="133" t="b">
        <v>1</v>
      </c>
      <c r="AB56" s="133" t="b">
        <v>1</v>
      </c>
      <c r="AC56" s="133" t="b">
        <v>1</v>
      </c>
      <c r="AD56" s="133" t="b">
        <v>1</v>
      </c>
      <c r="AE56" s="133" t="b">
        <v>1</v>
      </c>
      <c r="AF56" s="133" t="b">
        <v>1</v>
      </c>
      <c r="AG56" s="133" t="b">
        <v>1</v>
      </c>
    </row>
    <row r="57" spans="1:33">
      <c r="B57" s="295" t="s">
        <v>341</v>
      </c>
      <c r="C57" s="296" t="s">
        <v>342</v>
      </c>
      <c r="D57" s="188">
        <f t="shared" si="20"/>
        <v>9.2349999999999994</v>
      </c>
      <c r="E57" s="241">
        <f t="shared" si="22"/>
        <v>0</v>
      </c>
      <c r="F57" s="284">
        <v>0</v>
      </c>
      <c r="G57" s="282">
        <v>0</v>
      </c>
      <c r="H57" s="283">
        <v>0</v>
      </c>
      <c r="I57" s="240">
        <f t="shared" si="28"/>
        <v>9.2349999999999994</v>
      </c>
      <c r="J57" s="284">
        <v>0</v>
      </c>
      <c r="K57" s="282">
        <v>9.2349999999999994</v>
      </c>
      <c r="L57" s="282">
        <v>0</v>
      </c>
      <c r="M57" s="286">
        <v>0</v>
      </c>
      <c r="N57" s="240">
        <f t="shared" si="1"/>
        <v>0</v>
      </c>
      <c r="O57" s="302">
        <v>0</v>
      </c>
      <c r="P57" s="283">
        <v>0</v>
      </c>
      <c r="Q57" s="301">
        <v>0</v>
      </c>
      <c r="R57" s="133"/>
      <c r="T57" s="133" t="b">
        <v>1</v>
      </c>
      <c r="U57" s="133" t="b">
        <v>1</v>
      </c>
      <c r="V57" s="133" t="b">
        <v>1</v>
      </c>
      <c r="W57" s="133" t="b">
        <v>1</v>
      </c>
      <c r="X57" s="133" t="b">
        <v>1</v>
      </c>
      <c r="Y57" s="133" t="b">
        <v>1</v>
      </c>
      <c r="Z57" s="133" t="b">
        <v>1</v>
      </c>
      <c r="AA57" s="133" t="b">
        <v>1</v>
      </c>
      <c r="AB57" s="133" t="b">
        <v>1</v>
      </c>
      <c r="AC57" s="133" t="b">
        <v>1</v>
      </c>
      <c r="AD57" s="133" t="b">
        <v>1</v>
      </c>
      <c r="AE57" s="133" t="b">
        <v>1</v>
      </c>
      <c r="AF57" s="133" t="b">
        <v>1</v>
      </c>
      <c r="AG57" s="133" t="b">
        <v>1</v>
      </c>
    </row>
    <row r="58" spans="1:33">
      <c r="B58" s="295" t="s">
        <v>343</v>
      </c>
      <c r="C58" s="296" t="s">
        <v>344</v>
      </c>
      <c r="D58" s="188">
        <f t="shared" si="20"/>
        <v>0</v>
      </c>
      <c r="E58" s="241">
        <f t="shared" si="22"/>
        <v>0</v>
      </c>
      <c r="F58" s="284">
        <v>0</v>
      </c>
      <c r="G58" s="282">
        <v>0</v>
      </c>
      <c r="H58" s="283">
        <v>0</v>
      </c>
      <c r="I58" s="240">
        <f t="shared" si="28"/>
        <v>0</v>
      </c>
      <c r="J58" s="284">
        <v>0</v>
      </c>
      <c r="K58" s="282">
        <v>0</v>
      </c>
      <c r="L58" s="282">
        <v>0</v>
      </c>
      <c r="M58" s="286">
        <v>0</v>
      </c>
      <c r="N58" s="240">
        <f t="shared" si="1"/>
        <v>0</v>
      </c>
      <c r="O58" s="302">
        <v>0</v>
      </c>
      <c r="P58" s="283">
        <v>0</v>
      </c>
      <c r="Q58" s="301">
        <v>0</v>
      </c>
      <c r="R58" s="133"/>
      <c r="T58" s="133" t="b">
        <v>1</v>
      </c>
      <c r="U58" s="133" t="b">
        <v>1</v>
      </c>
      <c r="V58" s="133" t="b">
        <v>1</v>
      </c>
      <c r="W58" s="133" t="b">
        <v>1</v>
      </c>
      <c r="X58" s="133" t="b">
        <v>1</v>
      </c>
      <c r="Y58" s="133" t="b">
        <v>1</v>
      </c>
      <c r="Z58" s="133" t="b">
        <v>1</v>
      </c>
      <c r="AA58" s="133" t="b">
        <v>1</v>
      </c>
      <c r="AB58" s="133" t="b">
        <v>1</v>
      </c>
      <c r="AC58" s="133" t="b">
        <v>1</v>
      </c>
      <c r="AD58" s="133" t="b">
        <v>1</v>
      </c>
      <c r="AE58" s="133" t="b">
        <v>1</v>
      </c>
      <c r="AF58" s="133" t="b">
        <v>1</v>
      </c>
      <c r="AG58" s="133" t="b">
        <v>1</v>
      </c>
    </row>
    <row r="59" spans="1:33" s="133" customFormat="1">
      <c r="A59" s="134"/>
      <c r="B59" s="297" t="s">
        <v>345</v>
      </c>
      <c r="C59" s="298" t="s">
        <v>346</v>
      </c>
      <c r="D59" s="197">
        <f t="shared" si="20"/>
        <v>0</v>
      </c>
      <c r="E59" s="303">
        <f t="shared" si="22"/>
        <v>0</v>
      </c>
      <c r="F59" s="304">
        <v>0</v>
      </c>
      <c r="G59" s="305">
        <v>0</v>
      </c>
      <c r="H59" s="306">
        <v>0</v>
      </c>
      <c r="I59" s="307">
        <f t="shared" si="28"/>
        <v>0</v>
      </c>
      <c r="J59" s="284">
        <v>0</v>
      </c>
      <c r="K59" s="305">
        <v>0</v>
      </c>
      <c r="L59" s="305">
        <v>0</v>
      </c>
      <c r="M59" s="308">
        <v>0</v>
      </c>
      <c r="N59" s="307">
        <f t="shared" si="1"/>
        <v>0</v>
      </c>
      <c r="O59" s="302">
        <v>0</v>
      </c>
      <c r="P59" s="283">
        <v>0</v>
      </c>
      <c r="Q59" s="309">
        <v>0</v>
      </c>
      <c r="S59" s="134"/>
      <c r="T59" s="133" t="b">
        <v>1</v>
      </c>
      <c r="U59" s="133" t="b">
        <v>1</v>
      </c>
      <c r="V59" s="133" t="b">
        <v>1</v>
      </c>
      <c r="W59" s="133" t="b">
        <v>1</v>
      </c>
      <c r="X59" s="133" t="b">
        <v>1</v>
      </c>
      <c r="Y59" s="133" t="b">
        <v>1</v>
      </c>
      <c r="Z59" s="133" t="b">
        <v>1</v>
      </c>
      <c r="AA59" s="133" t="b">
        <v>1</v>
      </c>
      <c r="AB59" s="133" t="b">
        <v>1</v>
      </c>
      <c r="AC59" s="133" t="b">
        <v>1</v>
      </c>
      <c r="AD59" s="133" t="b">
        <v>1</v>
      </c>
      <c r="AE59" s="133" t="b">
        <v>1</v>
      </c>
      <c r="AF59" s="133" t="b">
        <v>1</v>
      </c>
      <c r="AG59" s="133" t="b">
        <v>1</v>
      </c>
    </row>
    <row r="60" spans="1:33" s="133" customFormat="1" ht="15.75" thickBot="1">
      <c r="A60" s="134"/>
      <c r="B60" s="310" t="s">
        <v>347</v>
      </c>
      <c r="C60" s="311" t="s">
        <v>348</v>
      </c>
      <c r="D60" s="312">
        <f t="shared" si="20"/>
        <v>2.6294299999999997</v>
      </c>
      <c r="E60" s="313">
        <f t="shared" si="22"/>
        <v>0.85779487202826832</v>
      </c>
      <c r="F60" s="314">
        <v>0</v>
      </c>
      <c r="G60" s="315">
        <v>0</v>
      </c>
      <c r="H60" s="316">
        <v>0.85779487202826832</v>
      </c>
      <c r="I60" s="317">
        <f t="shared" si="28"/>
        <v>1.7716351279717315</v>
      </c>
      <c r="J60" s="314">
        <v>0.60549441050597208</v>
      </c>
      <c r="K60" s="315">
        <v>1.0764351974149462</v>
      </c>
      <c r="L60" s="315">
        <v>8.9705520050813253E-2</v>
      </c>
      <c r="M60" s="318">
        <v>0</v>
      </c>
      <c r="N60" s="317">
        <f t="shared" si="1"/>
        <v>0</v>
      </c>
      <c r="O60" s="319">
        <v>0</v>
      </c>
      <c r="P60" s="283">
        <v>0</v>
      </c>
      <c r="Q60" s="320">
        <v>0</v>
      </c>
      <c r="S60" s="134"/>
      <c r="T60" s="133" t="b">
        <v>1</v>
      </c>
      <c r="U60" s="133" t="b">
        <v>1</v>
      </c>
      <c r="V60" s="133" t="b">
        <v>1</v>
      </c>
      <c r="W60" s="133" t="b">
        <v>1</v>
      </c>
      <c r="X60" s="133" t="b">
        <v>1</v>
      </c>
      <c r="Y60" s="133" t="b">
        <v>1</v>
      </c>
      <c r="Z60" s="133" t="b">
        <v>1</v>
      </c>
      <c r="AA60" s="133" t="b">
        <v>1</v>
      </c>
      <c r="AB60" s="133" t="b">
        <v>1</v>
      </c>
      <c r="AC60" s="133" t="b">
        <v>1</v>
      </c>
      <c r="AD60" s="133" t="b">
        <v>1</v>
      </c>
      <c r="AE60" s="133" t="b">
        <v>1</v>
      </c>
      <c r="AF60" s="133" t="b">
        <v>1</v>
      </c>
      <c r="AG60" s="133" t="b">
        <v>1</v>
      </c>
    </row>
    <row r="61" spans="1:33">
      <c r="B61" s="274" t="s">
        <v>349</v>
      </c>
      <c r="C61" s="275" t="s">
        <v>350</v>
      </c>
      <c r="D61" s="168">
        <f t="shared" si="20"/>
        <v>0</v>
      </c>
      <c r="E61" s="169">
        <f t="shared" si="22"/>
        <v>0</v>
      </c>
      <c r="F61" s="170">
        <f>F62+F63</f>
        <v>0</v>
      </c>
      <c r="G61" s="171">
        <f>G62+G63</f>
        <v>0</v>
      </c>
      <c r="H61" s="172">
        <f>H62+H63</f>
        <v>0</v>
      </c>
      <c r="I61" s="168">
        <f t="shared" si="28"/>
        <v>0</v>
      </c>
      <c r="J61" s="170">
        <f t="shared" ref="J61:Q61" si="30">J62+J63</f>
        <v>0</v>
      </c>
      <c r="K61" s="171">
        <f t="shared" si="30"/>
        <v>0</v>
      </c>
      <c r="L61" s="171">
        <f t="shared" si="30"/>
        <v>0</v>
      </c>
      <c r="M61" s="173">
        <f t="shared" si="30"/>
        <v>0</v>
      </c>
      <c r="N61" s="168">
        <f t="shared" si="1"/>
        <v>0</v>
      </c>
      <c r="O61" s="174">
        <f>O62+O63</f>
        <v>0</v>
      </c>
      <c r="P61" s="172">
        <f t="shared" si="30"/>
        <v>0</v>
      </c>
      <c r="Q61" s="168">
        <f t="shared" si="30"/>
        <v>0</v>
      </c>
      <c r="R61" s="133"/>
      <c r="T61" s="133" t="b">
        <v>1</v>
      </c>
      <c r="U61" s="133" t="b">
        <v>1</v>
      </c>
      <c r="V61" s="133" t="b">
        <v>1</v>
      </c>
      <c r="W61" s="133" t="b">
        <v>1</v>
      </c>
      <c r="X61" s="133" t="b">
        <v>1</v>
      </c>
      <c r="Y61" s="133" t="b">
        <v>1</v>
      </c>
      <c r="Z61" s="133" t="b">
        <v>1</v>
      </c>
      <c r="AA61" s="133" t="b">
        <v>1</v>
      </c>
      <c r="AB61" s="133" t="b">
        <v>1</v>
      </c>
      <c r="AC61" s="133" t="b">
        <v>1</v>
      </c>
      <c r="AD61" s="133" t="b">
        <v>1</v>
      </c>
      <c r="AE61" s="133" t="b">
        <v>1</v>
      </c>
      <c r="AF61" s="133" t="b">
        <v>1</v>
      </c>
      <c r="AG61" s="133" t="b">
        <v>1</v>
      </c>
    </row>
    <row r="62" spans="1:33">
      <c r="B62" s="295" t="s">
        <v>351</v>
      </c>
      <c r="C62" s="296" t="s">
        <v>352</v>
      </c>
      <c r="D62" s="188">
        <f t="shared" si="20"/>
        <v>0</v>
      </c>
      <c r="E62" s="189">
        <f t="shared" si="22"/>
        <v>0</v>
      </c>
      <c r="F62" s="321">
        <v>0</v>
      </c>
      <c r="G62" s="322">
        <v>0</v>
      </c>
      <c r="H62" s="323">
        <v>0</v>
      </c>
      <c r="I62" s="188">
        <f t="shared" si="28"/>
        <v>0</v>
      </c>
      <c r="J62" s="321">
        <v>0</v>
      </c>
      <c r="K62" s="322">
        <v>0</v>
      </c>
      <c r="L62" s="322">
        <v>0</v>
      </c>
      <c r="M62" s="324">
        <v>0</v>
      </c>
      <c r="N62" s="188">
        <f t="shared" si="1"/>
        <v>0</v>
      </c>
      <c r="O62" s="325">
        <v>0</v>
      </c>
      <c r="P62" s="323">
        <v>0</v>
      </c>
      <c r="Q62" s="326">
        <v>0</v>
      </c>
      <c r="R62" s="133"/>
      <c r="T62" s="133" t="b">
        <v>1</v>
      </c>
      <c r="U62" s="133" t="b">
        <v>1</v>
      </c>
      <c r="V62" s="133" t="b">
        <v>1</v>
      </c>
      <c r="W62" s="133" t="b">
        <v>1</v>
      </c>
      <c r="X62" s="133" t="b">
        <v>1</v>
      </c>
      <c r="Y62" s="133" t="b">
        <v>1</v>
      </c>
      <c r="Z62" s="133" t="b">
        <v>1</v>
      </c>
      <c r="AA62" s="133" t="b">
        <v>1</v>
      </c>
      <c r="AB62" s="133" t="b">
        <v>1</v>
      </c>
      <c r="AC62" s="133" t="b">
        <v>1</v>
      </c>
      <c r="AD62" s="133" t="b">
        <v>1</v>
      </c>
      <c r="AE62" s="133" t="b">
        <v>1</v>
      </c>
      <c r="AF62" s="133" t="b">
        <v>1</v>
      </c>
      <c r="AG62" s="133" t="b">
        <v>1</v>
      </c>
    </row>
    <row r="63" spans="1:33" ht="15.75" thickBot="1">
      <c r="B63" s="327" t="s">
        <v>353</v>
      </c>
      <c r="C63" s="287" t="s">
        <v>354</v>
      </c>
      <c r="D63" s="206">
        <f t="shared" si="20"/>
        <v>0</v>
      </c>
      <c r="E63" s="328">
        <f t="shared" si="22"/>
        <v>0</v>
      </c>
      <c r="F63" s="329">
        <v>0</v>
      </c>
      <c r="G63" s="330">
        <v>0</v>
      </c>
      <c r="H63" s="331">
        <v>0</v>
      </c>
      <c r="I63" s="206">
        <f t="shared" si="28"/>
        <v>0</v>
      </c>
      <c r="J63" s="329">
        <v>0</v>
      </c>
      <c r="K63" s="330">
        <v>0</v>
      </c>
      <c r="L63" s="330">
        <v>0</v>
      </c>
      <c r="M63" s="332">
        <v>0</v>
      </c>
      <c r="N63" s="206">
        <f t="shared" si="1"/>
        <v>0</v>
      </c>
      <c r="O63" s="333">
        <v>0</v>
      </c>
      <c r="P63" s="331">
        <v>0</v>
      </c>
      <c r="Q63" s="334">
        <v>0</v>
      </c>
      <c r="R63" s="133"/>
      <c r="T63" s="133" t="b">
        <v>1</v>
      </c>
      <c r="U63" s="133" t="b">
        <v>1</v>
      </c>
      <c r="V63" s="133" t="b">
        <v>1</v>
      </c>
      <c r="W63" s="133" t="b">
        <v>1</v>
      </c>
      <c r="X63" s="133" t="b">
        <v>1</v>
      </c>
      <c r="Y63" s="133" t="b">
        <v>1</v>
      </c>
      <c r="Z63" s="133" t="b">
        <v>1</v>
      </c>
      <c r="AA63" s="133" t="b">
        <v>1</v>
      </c>
      <c r="AB63" s="133" t="b">
        <v>1</v>
      </c>
      <c r="AC63" s="133" t="b">
        <v>1</v>
      </c>
      <c r="AD63" s="133" t="b">
        <v>1</v>
      </c>
      <c r="AE63" s="133" t="b">
        <v>1</v>
      </c>
      <c r="AF63" s="133" t="b">
        <v>1</v>
      </c>
      <c r="AG63" s="133" t="b">
        <v>1</v>
      </c>
    </row>
    <row r="64" spans="1:33">
      <c r="B64" s="274" t="s">
        <v>355</v>
      </c>
      <c r="C64" s="275" t="s">
        <v>356</v>
      </c>
      <c r="D64" s="168">
        <f t="shared" si="20"/>
        <v>0.68856000000000006</v>
      </c>
      <c r="E64" s="169">
        <f t="shared" si="22"/>
        <v>0.39254</v>
      </c>
      <c r="F64" s="170">
        <f>SUM(F65:F78)</f>
        <v>0</v>
      </c>
      <c r="G64" s="171">
        <f>SUM(G65:G78)</f>
        <v>0</v>
      </c>
      <c r="H64" s="172">
        <f>SUM(H65:H78)</f>
        <v>0.39254</v>
      </c>
      <c r="I64" s="168">
        <f t="shared" si="28"/>
        <v>0.28602</v>
      </c>
      <c r="J64" s="170">
        <f t="shared" ref="J64:Q64" si="31">SUM(J65:J78)</f>
        <v>0</v>
      </c>
      <c r="K64" s="171">
        <f t="shared" si="31"/>
        <v>0.28602</v>
      </c>
      <c r="L64" s="171">
        <f t="shared" si="31"/>
        <v>0</v>
      </c>
      <c r="M64" s="173">
        <f t="shared" si="31"/>
        <v>0</v>
      </c>
      <c r="N64" s="168">
        <f t="shared" si="1"/>
        <v>0.01</v>
      </c>
      <c r="O64" s="174">
        <f>SUM(O65:O78)</f>
        <v>0.01</v>
      </c>
      <c r="P64" s="172">
        <f t="shared" si="31"/>
        <v>0</v>
      </c>
      <c r="Q64" s="168">
        <f t="shared" si="31"/>
        <v>0</v>
      </c>
      <c r="R64" s="133"/>
      <c r="T64" s="133" t="b">
        <v>1</v>
      </c>
      <c r="U64" s="133" t="b">
        <v>1</v>
      </c>
      <c r="V64" s="133" t="b">
        <v>1</v>
      </c>
      <c r="W64" s="133" t="b">
        <v>1</v>
      </c>
      <c r="X64" s="133" t="b">
        <v>1</v>
      </c>
      <c r="Y64" s="133" t="b">
        <v>1</v>
      </c>
      <c r="Z64" s="133" t="b">
        <v>1</v>
      </c>
      <c r="AA64" s="133" t="b">
        <v>1</v>
      </c>
      <c r="AB64" s="133" t="b">
        <v>1</v>
      </c>
      <c r="AC64" s="133" t="b">
        <v>1</v>
      </c>
      <c r="AD64" s="133" t="b">
        <v>1</v>
      </c>
      <c r="AE64" s="133" t="b">
        <v>1</v>
      </c>
      <c r="AF64" s="133" t="b">
        <v>1</v>
      </c>
      <c r="AG64" s="133" t="b">
        <v>1</v>
      </c>
    </row>
    <row r="65" spans="1:33">
      <c r="B65" s="295" t="s">
        <v>357</v>
      </c>
      <c r="C65" s="298" t="s">
        <v>358</v>
      </c>
      <c r="D65" s="188">
        <f t="shared" si="20"/>
        <v>0</v>
      </c>
      <c r="E65" s="189">
        <f t="shared" si="22"/>
        <v>0</v>
      </c>
      <c r="F65" s="321">
        <v>0</v>
      </c>
      <c r="G65" s="322">
        <v>0</v>
      </c>
      <c r="H65" s="323">
        <v>0</v>
      </c>
      <c r="I65" s="188">
        <f t="shared" si="28"/>
        <v>0</v>
      </c>
      <c r="J65" s="321">
        <v>0</v>
      </c>
      <c r="K65" s="322">
        <v>0</v>
      </c>
      <c r="L65" s="322">
        <v>0</v>
      </c>
      <c r="M65" s="324">
        <v>0</v>
      </c>
      <c r="N65" s="188">
        <f t="shared" si="1"/>
        <v>0</v>
      </c>
      <c r="O65" s="335">
        <v>0</v>
      </c>
      <c r="P65" s="323">
        <v>0</v>
      </c>
      <c r="Q65" s="326">
        <v>0</v>
      </c>
      <c r="R65" s="133"/>
      <c r="T65" s="133" t="b">
        <v>1</v>
      </c>
      <c r="U65" s="133" t="b">
        <v>1</v>
      </c>
      <c r="V65" s="133" t="b">
        <v>1</v>
      </c>
      <c r="W65" s="133" t="b">
        <v>1</v>
      </c>
      <c r="X65" s="133" t="b">
        <v>1</v>
      </c>
      <c r="Y65" s="133" t="b">
        <v>1</v>
      </c>
      <c r="Z65" s="133" t="b">
        <v>1</v>
      </c>
      <c r="AA65" s="133" t="b">
        <v>1</v>
      </c>
      <c r="AB65" s="133" t="b">
        <v>1</v>
      </c>
      <c r="AC65" s="133" t="b">
        <v>1</v>
      </c>
      <c r="AD65" s="133" t="b">
        <v>1</v>
      </c>
      <c r="AE65" s="133" t="b">
        <v>1</v>
      </c>
      <c r="AF65" s="133" t="b">
        <v>1</v>
      </c>
      <c r="AG65" s="133" t="b">
        <v>1</v>
      </c>
    </row>
    <row r="66" spans="1:33">
      <c r="B66" s="295" t="s">
        <v>359</v>
      </c>
      <c r="C66" s="298" t="s">
        <v>360</v>
      </c>
      <c r="D66" s="188">
        <f t="shared" si="20"/>
        <v>0</v>
      </c>
      <c r="E66" s="189">
        <f t="shared" si="22"/>
        <v>0</v>
      </c>
      <c r="F66" s="321">
        <v>0</v>
      </c>
      <c r="G66" s="322">
        <v>0</v>
      </c>
      <c r="H66" s="323">
        <v>0</v>
      </c>
      <c r="I66" s="188">
        <f t="shared" si="28"/>
        <v>0</v>
      </c>
      <c r="J66" s="321">
        <v>0</v>
      </c>
      <c r="K66" s="322">
        <v>0</v>
      </c>
      <c r="L66" s="322">
        <v>0</v>
      </c>
      <c r="M66" s="324">
        <v>0</v>
      </c>
      <c r="N66" s="188">
        <f t="shared" si="1"/>
        <v>0</v>
      </c>
      <c r="O66" s="335">
        <v>0</v>
      </c>
      <c r="P66" s="323">
        <v>0</v>
      </c>
      <c r="Q66" s="326">
        <v>0</v>
      </c>
      <c r="R66" s="133"/>
      <c r="T66" s="133" t="b">
        <v>1</v>
      </c>
      <c r="U66" s="133" t="b">
        <v>1</v>
      </c>
      <c r="V66" s="133" t="b">
        <v>1</v>
      </c>
      <c r="W66" s="133" t="b">
        <v>1</v>
      </c>
      <c r="X66" s="133" t="b">
        <v>1</v>
      </c>
      <c r="Y66" s="133" t="b">
        <v>1</v>
      </c>
      <c r="Z66" s="133" t="b">
        <v>1</v>
      </c>
      <c r="AA66" s="133" t="b">
        <v>1</v>
      </c>
      <c r="AB66" s="133" t="b">
        <v>1</v>
      </c>
      <c r="AC66" s="133" t="b">
        <v>1</v>
      </c>
      <c r="AD66" s="133" t="b">
        <v>1</v>
      </c>
      <c r="AE66" s="133" t="b">
        <v>1</v>
      </c>
      <c r="AF66" s="133" t="b">
        <v>1</v>
      </c>
      <c r="AG66" s="133" t="b">
        <v>1</v>
      </c>
    </row>
    <row r="67" spans="1:33">
      <c r="B67" s="295" t="s">
        <v>361</v>
      </c>
      <c r="C67" s="298" t="s">
        <v>362</v>
      </c>
      <c r="D67" s="188">
        <f t="shared" si="20"/>
        <v>0</v>
      </c>
      <c r="E67" s="189">
        <f t="shared" si="22"/>
        <v>0</v>
      </c>
      <c r="F67" s="321">
        <v>0</v>
      </c>
      <c r="G67" s="322">
        <v>0</v>
      </c>
      <c r="H67" s="323">
        <v>0</v>
      </c>
      <c r="I67" s="188">
        <f t="shared" si="28"/>
        <v>0</v>
      </c>
      <c r="J67" s="321">
        <v>0</v>
      </c>
      <c r="K67" s="322">
        <v>0</v>
      </c>
      <c r="L67" s="322">
        <v>0</v>
      </c>
      <c r="M67" s="324">
        <v>0</v>
      </c>
      <c r="N67" s="188">
        <f t="shared" si="1"/>
        <v>0</v>
      </c>
      <c r="O67" s="335">
        <v>0</v>
      </c>
      <c r="P67" s="323">
        <v>0</v>
      </c>
      <c r="Q67" s="326">
        <v>0</v>
      </c>
      <c r="R67" s="133"/>
      <c r="T67" s="133" t="b">
        <v>1</v>
      </c>
      <c r="U67" s="133" t="b">
        <v>1</v>
      </c>
      <c r="V67" s="133" t="b">
        <v>1</v>
      </c>
      <c r="W67" s="133" t="b">
        <v>1</v>
      </c>
      <c r="X67" s="133" t="b">
        <v>1</v>
      </c>
      <c r="Y67" s="133" t="b">
        <v>1</v>
      </c>
      <c r="Z67" s="133" t="b">
        <v>1</v>
      </c>
      <c r="AA67" s="133" t="b">
        <v>1</v>
      </c>
      <c r="AB67" s="133" t="b">
        <v>1</v>
      </c>
      <c r="AC67" s="133" t="b">
        <v>1</v>
      </c>
      <c r="AD67" s="133" t="b">
        <v>1</v>
      </c>
      <c r="AE67" s="133" t="b">
        <v>1</v>
      </c>
      <c r="AF67" s="133" t="b">
        <v>1</v>
      </c>
      <c r="AG67" s="133" t="b">
        <v>1</v>
      </c>
    </row>
    <row r="68" spans="1:33">
      <c r="B68" s="295" t="s">
        <v>363</v>
      </c>
      <c r="C68" s="296" t="s">
        <v>364</v>
      </c>
      <c r="D68" s="188">
        <f t="shared" si="20"/>
        <v>5.4359999999999999E-2</v>
      </c>
      <c r="E68" s="189">
        <f t="shared" si="22"/>
        <v>0</v>
      </c>
      <c r="F68" s="321">
        <v>0</v>
      </c>
      <c r="G68" s="322">
        <v>0</v>
      </c>
      <c r="H68" s="323">
        <v>0</v>
      </c>
      <c r="I68" s="188">
        <f t="shared" si="28"/>
        <v>5.4359999999999999E-2</v>
      </c>
      <c r="J68" s="321">
        <v>0</v>
      </c>
      <c r="K68" s="322">
        <v>5.4359999999999999E-2</v>
      </c>
      <c r="L68" s="322">
        <v>0</v>
      </c>
      <c r="M68" s="324">
        <v>0</v>
      </c>
      <c r="N68" s="188">
        <f t="shared" si="1"/>
        <v>0</v>
      </c>
      <c r="O68" s="335">
        <v>0</v>
      </c>
      <c r="P68" s="323">
        <v>0</v>
      </c>
      <c r="Q68" s="326">
        <v>0</v>
      </c>
      <c r="R68" s="133"/>
      <c r="T68" s="133" t="b">
        <v>1</v>
      </c>
      <c r="U68" s="133" t="b">
        <v>1</v>
      </c>
      <c r="V68" s="133" t="b">
        <v>1</v>
      </c>
      <c r="W68" s="133" t="b">
        <v>1</v>
      </c>
      <c r="X68" s="133" t="b">
        <v>1</v>
      </c>
      <c r="Y68" s="133" t="b">
        <v>1</v>
      </c>
      <c r="Z68" s="133" t="b">
        <v>1</v>
      </c>
      <c r="AA68" s="133" t="b">
        <v>1</v>
      </c>
      <c r="AB68" s="133" t="b">
        <v>1</v>
      </c>
      <c r="AC68" s="133" t="b">
        <v>1</v>
      </c>
      <c r="AD68" s="133" t="b">
        <v>1</v>
      </c>
      <c r="AE68" s="133" t="b">
        <v>1</v>
      </c>
      <c r="AF68" s="133" t="b">
        <v>1</v>
      </c>
      <c r="AG68" s="133" t="b">
        <v>1</v>
      </c>
    </row>
    <row r="69" spans="1:33">
      <c r="B69" s="295" t="s">
        <v>365</v>
      </c>
      <c r="C69" s="296" t="s">
        <v>366</v>
      </c>
      <c r="D69" s="188">
        <f t="shared" si="20"/>
        <v>0.01</v>
      </c>
      <c r="E69" s="189">
        <f t="shared" si="22"/>
        <v>0</v>
      </c>
      <c r="F69" s="321">
        <v>0</v>
      </c>
      <c r="G69" s="322">
        <v>0</v>
      </c>
      <c r="H69" s="323">
        <v>0</v>
      </c>
      <c r="I69" s="188">
        <f t="shared" si="28"/>
        <v>0</v>
      </c>
      <c r="J69" s="321">
        <v>0</v>
      </c>
      <c r="K69" s="322">
        <v>0</v>
      </c>
      <c r="L69" s="322">
        <v>0</v>
      </c>
      <c r="M69" s="324">
        <v>0</v>
      </c>
      <c r="N69" s="188">
        <f t="shared" si="1"/>
        <v>0.01</v>
      </c>
      <c r="O69" s="335">
        <v>0.01</v>
      </c>
      <c r="P69" s="323">
        <v>0</v>
      </c>
      <c r="Q69" s="326">
        <v>0</v>
      </c>
      <c r="R69" s="133"/>
      <c r="T69" s="133" t="b">
        <v>1</v>
      </c>
      <c r="U69" s="133" t="b">
        <v>1</v>
      </c>
      <c r="V69" s="133" t="b">
        <v>1</v>
      </c>
      <c r="W69" s="133" t="b">
        <v>1</v>
      </c>
      <c r="X69" s="133" t="b">
        <v>1</v>
      </c>
      <c r="Y69" s="133" t="b">
        <v>1</v>
      </c>
      <c r="Z69" s="133" t="b">
        <v>1</v>
      </c>
      <c r="AA69" s="133" t="b">
        <v>1</v>
      </c>
      <c r="AB69" s="133" t="b">
        <v>1</v>
      </c>
      <c r="AC69" s="133" t="b">
        <v>1</v>
      </c>
      <c r="AD69" s="133" t="b">
        <v>1</v>
      </c>
      <c r="AE69" s="133" t="b">
        <v>1</v>
      </c>
      <c r="AF69" s="133" t="b">
        <v>1</v>
      </c>
      <c r="AG69" s="133" t="b">
        <v>1</v>
      </c>
    </row>
    <row r="70" spans="1:33">
      <c r="B70" s="295" t="s">
        <v>367</v>
      </c>
      <c r="C70" s="296" t="s">
        <v>368</v>
      </c>
      <c r="D70" s="188">
        <f t="shared" si="20"/>
        <v>0</v>
      </c>
      <c r="E70" s="189">
        <f t="shared" si="22"/>
        <v>0</v>
      </c>
      <c r="F70" s="321">
        <v>0</v>
      </c>
      <c r="G70" s="322">
        <v>0</v>
      </c>
      <c r="H70" s="323">
        <v>0</v>
      </c>
      <c r="I70" s="188">
        <f t="shared" si="28"/>
        <v>0</v>
      </c>
      <c r="J70" s="321">
        <v>0</v>
      </c>
      <c r="K70" s="322">
        <v>0</v>
      </c>
      <c r="L70" s="322">
        <v>0</v>
      </c>
      <c r="M70" s="324">
        <v>0</v>
      </c>
      <c r="N70" s="188">
        <f t="shared" si="1"/>
        <v>0</v>
      </c>
      <c r="O70" s="335">
        <v>0</v>
      </c>
      <c r="P70" s="323">
        <v>0</v>
      </c>
      <c r="Q70" s="326">
        <v>0</v>
      </c>
      <c r="R70" s="133"/>
      <c r="T70" s="133" t="b">
        <v>1</v>
      </c>
      <c r="U70" s="133" t="b">
        <v>1</v>
      </c>
      <c r="V70" s="133" t="b">
        <v>1</v>
      </c>
      <c r="W70" s="133" t="b">
        <v>1</v>
      </c>
      <c r="X70" s="133" t="b">
        <v>1</v>
      </c>
      <c r="Y70" s="133" t="b">
        <v>1</v>
      </c>
      <c r="Z70" s="133" t="b">
        <v>1</v>
      </c>
      <c r="AA70" s="133" t="b">
        <v>1</v>
      </c>
      <c r="AB70" s="133" t="b">
        <v>1</v>
      </c>
      <c r="AC70" s="133" t="b">
        <v>1</v>
      </c>
      <c r="AD70" s="133" t="b">
        <v>1</v>
      </c>
      <c r="AE70" s="133" t="b">
        <v>1</v>
      </c>
      <c r="AF70" s="133" t="b">
        <v>1</v>
      </c>
      <c r="AG70" s="133" t="b">
        <v>1</v>
      </c>
    </row>
    <row r="71" spans="1:33">
      <c r="B71" s="295" t="s">
        <v>369</v>
      </c>
      <c r="C71" s="298" t="s">
        <v>370</v>
      </c>
      <c r="D71" s="188">
        <f t="shared" si="20"/>
        <v>0</v>
      </c>
      <c r="E71" s="189">
        <f t="shared" si="22"/>
        <v>0</v>
      </c>
      <c r="F71" s="321">
        <v>0</v>
      </c>
      <c r="G71" s="322">
        <v>0</v>
      </c>
      <c r="H71" s="323">
        <v>0</v>
      </c>
      <c r="I71" s="188">
        <f t="shared" si="28"/>
        <v>0</v>
      </c>
      <c r="J71" s="321">
        <v>0</v>
      </c>
      <c r="K71" s="322">
        <v>0</v>
      </c>
      <c r="L71" s="322">
        <v>0</v>
      </c>
      <c r="M71" s="324">
        <v>0</v>
      </c>
      <c r="N71" s="188">
        <f t="shared" si="1"/>
        <v>0</v>
      </c>
      <c r="O71" s="335">
        <v>0</v>
      </c>
      <c r="P71" s="323">
        <v>0</v>
      </c>
      <c r="Q71" s="326">
        <v>0</v>
      </c>
      <c r="R71" s="133"/>
      <c r="T71" s="133" t="b">
        <v>1</v>
      </c>
      <c r="U71" s="133" t="b">
        <v>1</v>
      </c>
      <c r="V71" s="133" t="b">
        <v>1</v>
      </c>
      <c r="W71" s="133" t="b">
        <v>1</v>
      </c>
      <c r="X71" s="133" t="b">
        <v>1</v>
      </c>
      <c r="Y71" s="133" t="b">
        <v>1</v>
      </c>
      <c r="Z71" s="133" t="b">
        <v>1</v>
      </c>
      <c r="AA71" s="133" t="b">
        <v>1</v>
      </c>
      <c r="AB71" s="133" t="b">
        <v>1</v>
      </c>
      <c r="AC71" s="133" t="b">
        <v>1</v>
      </c>
      <c r="AD71" s="133" t="b">
        <v>1</v>
      </c>
      <c r="AE71" s="133" t="b">
        <v>1</v>
      </c>
      <c r="AF71" s="133" t="b">
        <v>1</v>
      </c>
      <c r="AG71" s="133" t="b">
        <v>1</v>
      </c>
    </row>
    <row r="72" spans="1:33">
      <c r="B72" s="295" t="s">
        <v>371</v>
      </c>
      <c r="C72" s="296" t="s">
        <v>372</v>
      </c>
      <c r="D72" s="188">
        <f t="shared" si="20"/>
        <v>0</v>
      </c>
      <c r="E72" s="189">
        <f t="shared" si="22"/>
        <v>0</v>
      </c>
      <c r="F72" s="321">
        <v>0</v>
      </c>
      <c r="G72" s="322">
        <v>0</v>
      </c>
      <c r="H72" s="323">
        <v>0</v>
      </c>
      <c r="I72" s="188">
        <f t="shared" si="28"/>
        <v>0</v>
      </c>
      <c r="J72" s="321">
        <v>0</v>
      </c>
      <c r="K72" s="322">
        <v>0</v>
      </c>
      <c r="L72" s="322">
        <v>0</v>
      </c>
      <c r="M72" s="324">
        <v>0</v>
      </c>
      <c r="N72" s="188">
        <f t="shared" si="1"/>
        <v>0</v>
      </c>
      <c r="O72" s="335">
        <v>0</v>
      </c>
      <c r="P72" s="323">
        <v>0</v>
      </c>
      <c r="Q72" s="326">
        <v>0</v>
      </c>
      <c r="R72" s="133"/>
      <c r="T72" s="133" t="b">
        <v>1</v>
      </c>
      <c r="U72" s="133" t="b">
        <v>1</v>
      </c>
      <c r="V72" s="133" t="b">
        <v>1</v>
      </c>
      <c r="W72" s="133" t="b">
        <v>1</v>
      </c>
      <c r="X72" s="133" t="b">
        <v>1</v>
      </c>
      <c r="Y72" s="133" t="b">
        <v>1</v>
      </c>
      <c r="Z72" s="133" t="b">
        <v>1</v>
      </c>
      <c r="AA72" s="133" t="b">
        <v>1</v>
      </c>
      <c r="AB72" s="133" t="b">
        <v>1</v>
      </c>
      <c r="AC72" s="133" t="b">
        <v>1</v>
      </c>
      <c r="AD72" s="133" t="b">
        <v>1</v>
      </c>
      <c r="AE72" s="133" t="b">
        <v>1</v>
      </c>
      <c r="AF72" s="133" t="b">
        <v>1</v>
      </c>
      <c r="AG72" s="133" t="b">
        <v>1</v>
      </c>
    </row>
    <row r="73" spans="1:33">
      <c r="B73" s="295" t="s">
        <v>373</v>
      </c>
      <c r="C73" s="296" t="s">
        <v>374</v>
      </c>
      <c r="D73" s="188">
        <f t="shared" si="20"/>
        <v>0</v>
      </c>
      <c r="E73" s="189">
        <f t="shared" si="22"/>
        <v>0</v>
      </c>
      <c r="F73" s="321">
        <v>0</v>
      </c>
      <c r="G73" s="322">
        <v>0</v>
      </c>
      <c r="H73" s="323">
        <v>0</v>
      </c>
      <c r="I73" s="188">
        <f t="shared" si="28"/>
        <v>0</v>
      </c>
      <c r="J73" s="321">
        <v>0</v>
      </c>
      <c r="K73" s="322">
        <v>0</v>
      </c>
      <c r="L73" s="322">
        <v>0</v>
      </c>
      <c r="M73" s="324">
        <v>0</v>
      </c>
      <c r="N73" s="188">
        <f t="shared" si="1"/>
        <v>0</v>
      </c>
      <c r="O73" s="335">
        <v>0</v>
      </c>
      <c r="P73" s="323">
        <v>0</v>
      </c>
      <c r="Q73" s="326">
        <v>0</v>
      </c>
      <c r="R73" s="133"/>
      <c r="T73" s="133" t="b">
        <v>1</v>
      </c>
      <c r="U73" s="133" t="b">
        <v>1</v>
      </c>
      <c r="V73" s="133" t="b">
        <v>1</v>
      </c>
      <c r="W73" s="133" t="b">
        <v>1</v>
      </c>
      <c r="X73" s="133" t="b">
        <v>1</v>
      </c>
      <c r="Y73" s="133" t="b">
        <v>1</v>
      </c>
      <c r="Z73" s="133" t="b">
        <v>1</v>
      </c>
      <c r="AA73" s="133" t="b">
        <v>1</v>
      </c>
      <c r="AB73" s="133" t="b">
        <v>1</v>
      </c>
      <c r="AC73" s="133" t="b">
        <v>1</v>
      </c>
      <c r="AD73" s="133" t="b">
        <v>1</v>
      </c>
      <c r="AE73" s="133" t="b">
        <v>1</v>
      </c>
      <c r="AF73" s="133" t="b">
        <v>1</v>
      </c>
      <c r="AG73" s="133" t="b">
        <v>1</v>
      </c>
    </row>
    <row r="74" spans="1:33">
      <c r="B74" s="295" t="s">
        <v>375</v>
      </c>
      <c r="C74" s="298" t="s">
        <v>376</v>
      </c>
      <c r="D74" s="188">
        <f t="shared" si="20"/>
        <v>0</v>
      </c>
      <c r="E74" s="189">
        <f t="shared" si="22"/>
        <v>0</v>
      </c>
      <c r="F74" s="321">
        <v>0</v>
      </c>
      <c r="G74" s="322">
        <v>0</v>
      </c>
      <c r="H74" s="323">
        <v>0</v>
      </c>
      <c r="I74" s="188">
        <f t="shared" si="28"/>
        <v>0</v>
      </c>
      <c r="J74" s="321">
        <v>0</v>
      </c>
      <c r="K74" s="322">
        <v>0</v>
      </c>
      <c r="L74" s="322">
        <v>0</v>
      </c>
      <c r="M74" s="324">
        <v>0</v>
      </c>
      <c r="N74" s="188">
        <f t="shared" ref="N74:N137" si="32">O74+P74</f>
        <v>0</v>
      </c>
      <c r="O74" s="335">
        <v>0</v>
      </c>
      <c r="P74" s="323">
        <v>0</v>
      </c>
      <c r="Q74" s="326">
        <v>0</v>
      </c>
      <c r="R74" s="133"/>
      <c r="T74" s="133" t="b">
        <v>1</v>
      </c>
      <c r="U74" s="133" t="b">
        <v>1</v>
      </c>
      <c r="V74" s="133" t="b">
        <v>1</v>
      </c>
      <c r="W74" s="133" t="b">
        <v>1</v>
      </c>
      <c r="X74" s="133" t="b">
        <v>1</v>
      </c>
      <c r="Y74" s="133" t="b">
        <v>1</v>
      </c>
      <c r="Z74" s="133" t="b">
        <v>1</v>
      </c>
      <c r="AA74" s="133" t="b">
        <v>1</v>
      </c>
      <c r="AB74" s="133" t="b">
        <v>1</v>
      </c>
      <c r="AC74" s="133" t="b">
        <v>1</v>
      </c>
      <c r="AD74" s="133" t="b">
        <v>1</v>
      </c>
      <c r="AE74" s="133" t="b">
        <v>1</v>
      </c>
      <c r="AF74" s="133" t="b">
        <v>1</v>
      </c>
      <c r="AG74" s="133" t="b">
        <v>1</v>
      </c>
    </row>
    <row r="75" spans="1:33">
      <c r="B75" s="295" t="s">
        <v>377</v>
      </c>
      <c r="C75" s="296" t="s">
        <v>378</v>
      </c>
      <c r="D75" s="188">
        <f t="shared" si="20"/>
        <v>0.62419999999999998</v>
      </c>
      <c r="E75" s="189">
        <f t="shared" si="22"/>
        <v>0.39254</v>
      </c>
      <c r="F75" s="321">
        <v>0</v>
      </c>
      <c r="G75" s="322">
        <v>0</v>
      </c>
      <c r="H75" s="323">
        <v>0.39254</v>
      </c>
      <c r="I75" s="188">
        <f t="shared" si="28"/>
        <v>0.23166</v>
      </c>
      <c r="J75" s="321">
        <v>0</v>
      </c>
      <c r="K75" s="322">
        <v>0.23166</v>
      </c>
      <c r="L75" s="322">
        <v>0</v>
      </c>
      <c r="M75" s="324">
        <v>0</v>
      </c>
      <c r="N75" s="188">
        <f t="shared" si="32"/>
        <v>0</v>
      </c>
      <c r="O75" s="335">
        <v>0</v>
      </c>
      <c r="P75" s="323">
        <v>0</v>
      </c>
      <c r="Q75" s="326">
        <v>0</v>
      </c>
      <c r="R75" s="133"/>
      <c r="T75" s="133" t="b">
        <v>1</v>
      </c>
      <c r="U75" s="133" t="b">
        <v>1</v>
      </c>
      <c r="V75" s="133" t="b">
        <v>1</v>
      </c>
      <c r="W75" s="133" t="b">
        <v>1</v>
      </c>
      <c r="X75" s="133" t="b">
        <v>1</v>
      </c>
      <c r="Y75" s="133" t="b">
        <v>1</v>
      </c>
      <c r="Z75" s="133" t="b">
        <v>1</v>
      </c>
      <c r="AA75" s="133" t="b">
        <v>1</v>
      </c>
      <c r="AB75" s="133" t="b">
        <v>1</v>
      </c>
      <c r="AC75" s="133" t="b">
        <v>1</v>
      </c>
      <c r="AD75" s="133" t="b">
        <v>1</v>
      </c>
      <c r="AE75" s="133" t="b">
        <v>1</v>
      </c>
      <c r="AF75" s="133" t="b">
        <v>1</v>
      </c>
      <c r="AG75" s="133" t="b">
        <v>1</v>
      </c>
    </row>
    <row r="76" spans="1:33">
      <c r="B76" s="295" t="s">
        <v>379</v>
      </c>
      <c r="C76" s="296" t="s">
        <v>380</v>
      </c>
      <c r="D76" s="188">
        <f t="shared" si="20"/>
        <v>0</v>
      </c>
      <c r="E76" s="189">
        <f t="shared" si="22"/>
        <v>0</v>
      </c>
      <c r="F76" s="321">
        <v>0</v>
      </c>
      <c r="G76" s="322">
        <v>0</v>
      </c>
      <c r="H76" s="323">
        <v>0</v>
      </c>
      <c r="I76" s="188">
        <f t="shared" si="28"/>
        <v>0</v>
      </c>
      <c r="J76" s="321">
        <v>0</v>
      </c>
      <c r="K76" s="322">
        <v>0</v>
      </c>
      <c r="L76" s="322">
        <v>0</v>
      </c>
      <c r="M76" s="324">
        <v>0</v>
      </c>
      <c r="N76" s="188">
        <f t="shared" si="32"/>
        <v>0</v>
      </c>
      <c r="O76" s="335">
        <v>0</v>
      </c>
      <c r="P76" s="323">
        <v>0</v>
      </c>
      <c r="Q76" s="326">
        <v>0</v>
      </c>
      <c r="R76" s="133"/>
      <c r="T76" s="133" t="b">
        <v>1</v>
      </c>
      <c r="U76" s="133" t="b">
        <v>1</v>
      </c>
      <c r="V76" s="133" t="b">
        <v>1</v>
      </c>
      <c r="W76" s="133" t="b">
        <v>1</v>
      </c>
      <c r="X76" s="133" t="b">
        <v>1</v>
      </c>
      <c r="Y76" s="133" t="b">
        <v>1</v>
      </c>
      <c r="Z76" s="133" t="b">
        <v>1</v>
      </c>
      <c r="AA76" s="133" t="b">
        <v>1</v>
      </c>
      <c r="AB76" s="133" t="b">
        <v>1</v>
      </c>
      <c r="AC76" s="133" t="b">
        <v>1</v>
      </c>
      <c r="AD76" s="133" t="b">
        <v>1</v>
      </c>
      <c r="AE76" s="133" t="b">
        <v>1</v>
      </c>
      <c r="AF76" s="133" t="b">
        <v>1</v>
      </c>
      <c r="AG76" s="133" t="b">
        <v>1</v>
      </c>
    </row>
    <row r="77" spans="1:33">
      <c r="B77" s="295" t="s">
        <v>381</v>
      </c>
      <c r="C77" s="296" t="s">
        <v>382</v>
      </c>
      <c r="D77" s="188">
        <f t="shared" si="20"/>
        <v>0</v>
      </c>
      <c r="E77" s="189">
        <f t="shared" si="22"/>
        <v>0</v>
      </c>
      <c r="F77" s="321">
        <v>0</v>
      </c>
      <c r="G77" s="322">
        <v>0</v>
      </c>
      <c r="H77" s="323">
        <v>0</v>
      </c>
      <c r="I77" s="188">
        <f t="shared" si="28"/>
        <v>0</v>
      </c>
      <c r="J77" s="321">
        <v>0</v>
      </c>
      <c r="K77" s="322">
        <v>0</v>
      </c>
      <c r="L77" s="322">
        <v>0</v>
      </c>
      <c r="M77" s="324">
        <v>0</v>
      </c>
      <c r="N77" s="188">
        <f t="shared" si="32"/>
        <v>0</v>
      </c>
      <c r="O77" s="335">
        <v>0</v>
      </c>
      <c r="P77" s="323">
        <v>0</v>
      </c>
      <c r="Q77" s="326">
        <v>0</v>
      </c>
      <c r="R77" s="133"/>
      <c r="T77" s="133" t="b">
        <v>1</v>
      </c>
      <c r="U77" s="133" t="b">
        <v>1</v>
      </c>
      <c r="V77" s="133" t="b">
        <v>1</v>
      </c>
      <c r="W77" s="133" t="b">
        <v>1</v>
      </c>
      <c r="X77" s="133" t="b">
        <v>1</v>
      </c>
      <c r="Y77" s="133" t="b">
        <v>1</v>
      </c>
      <c r="Z77" s="133" t="b">
        <v>1</v>
      </c>
      <c r="AA77" s="133" t="b">
        <v>1</v>
      </c>
      <c r="AB77" s="133" t="b">
        <v>1</v>
      </c>
      <c r="AC77" s="133" t="b">
        <v>1</v>
      </c>
      <c r="AD77" s="133" t="b">
        <v>1</v>
      </c>
      <c r="AE77" s="133" t="b">
        <v>1</v>
      </c>
      <c r="AF77" s="133" t="b">
        <v>1</v>
      </c>
      <c r="AG77" s="133" t="b">
        <v>1</v>
      </c>
    </row>
    <row r="78" spans="1:33" ht="15.75" thickBot="1">
      <c r="B78" s="336" t="s">
        <v>383</v>
      </c>
      <c r="C78" s="337" t="s">
        <v>384</v>
      </c>
      <c r="D78" s="338">
        <f t="shared" si="20"/>
        <v>0</v>
      </c>
      <c r="E78" s="339">
        <f t="shared" si="22"/>
        <v>0</v>
      </c>
      <c r="F78" s="340">
        <v>0</v>
      </c>
      <c r="G78" s="341">
        <v>0</v>
      </c>
      <c r="H78" s="342">
        <v>0</v>
      </c>
      <c r="I78" s="338">
        <f t="shared" si="28"/>
        <v>0</v>
      </c>
      <c r="J78" s="340">
        <v>0</v>
      </c>
      <c r="K78" s="341">
        <v>0</v>
      </c>
      <c r="L78" s="341">
        <v>0</v>
      </c>
      <c r="M78" s="343">
        <v>0</v>
      </c>
      <c r="N78" s="338">
        <f t="shared" si="32"/>
        <v>0</v>
      </c>
      <c r="O78" s="344">
        <v>0</v>
      </c>
      <c r="P78" s="342">
        <v>0</v>
      </c>
      <c r="Q78" s="345">
        <v>0</v>
      </c>
      <c r="R78" s="133"/>
      <c r="T78" s="133" t="b">
        <v>1</v>
      </c>
      <c r="U78" s="133" t="b">
        <v>1</v>
      </c>
      <c r="V78" s="133" t="b">
        <v>1</v>
      </c>
      <c r="W78" s="133" t="b">
        <v>1</v>
      </c>
      <c r="X78" s="133" t="b">
        <v>1</v>
      </c>
      <c r="Y78" s="133" t="b">
        <v>1</v>
      </c>
      <c r="Z78" s="133" t="b">
        <v>1</v>
      </c>
      <c r="AA78" s="133" t="b">
        <v>1</v>
      </c>
      <c r="AB78" s="133" t="b">
        <v>1</v>
      </c>
      <c r="AC78" s="133" t="b">
        <v>1</v>
      </c>
      <c r="AD78" s="133" t="b">
        <v>1</v>
      </c>
      <c r="AE78" s="133" t="b">
        <v>1</v>
      </c>
      <c r="AF78" s="133" t="b">
        <v>1</v>
      </c>
      <c r="AG78" s="133" t="b">
        <v>1</v>
      </c>
    </row>
    <row r="79" spans="1:33" ht="15.75" thickBot="1">
      <c r="B79" s="346" t="s">
        <v>385</v>
      </c>
      <c r="C79" s="347" t="s">
        <v>386</v>
      </c>
      <c r="D79" s="348">
        <f t="shared" si="20"/>
        <v>0</v>
      </c>
      <c r="E79" s="349">
        <f t="shared" si="22"/>
        <v>0</v>
      </c>
      <c r="F79" s="350">
        <v>0</v>
      </c>
      <c r="G79" s="351">
        <v>0</v>
      </c>
      <c r="H79" s="352">
        <v>0</v>
      </c>
      <c r="I79" s="348">
        <f t="shared" si="28"/>
        <v>0</v>
      </c>
      <c r="J79" s="350">
        <v>0</v>
      </c>
      <c r="K79" s="351">
        <v>0</v>
      </c>
      <c r="L79" s="351">
        <v>0</v>
      </c>
      <c r="M79" s="353">
        <v>0</v>
      </c>
      <c r="N79" s="348">
        <f t="shared" si="32"/>
        <v>0</v>
      </c>
      <c r="O79" s="354">
        <v>0</v>
      </c>
      <c r="P79" s="352">
        <v>0</v>
      </c>
      <c r="Q79" s="355">
        <v>0</v>
      </c>
      <c r="R79" s="133"/>
      <c r="T79" s="133" t="b">
        <v>1</v>
      </c>
      <c r="U79" s="133" t="b">
        <v>1</v>
      </c>
      <c r="V79" s="133" t="b">
        <v>1</v>
      </c>
      <c r="W79" s="133" t="b">
        <v>1</v>
      </c>
      <c r="X79" s="133" t="b">
        <v>1</v>
      </c>
      <c r="Y79" s="133" t="b">
        <v>1</v>
      </c>
      <c r="Z79" s="133" t="b">
        <v>1</v>
      </c>
      <c r="AA79" s="133" t="b">
        <v>1</v>
      </c>
      <c r="AB79" s="133" t="b">
        <v>1</v>
      </c>
      <c r="AC79" s="133" t="b">
        <v>1</v>
      </c>
      <c r="AD79" s="133" t="b">
        <v>1</v>
      </c>
      <c r="AE79" s="133" t="b">
        <v>1</v>
      </c>
      <c r="AF79" s="133" t="b">
        <v>1</v>
      </c>
      <c r="AG79" s="133" t="b">
        <v>1</v>
      </c>
    </row>
    <row r="80" spans="1:33">
      <c r="A80" s="356"/>
      <c r="B80" s="274" t="s">
        <v>387</v>
      </c>
      <c r="C80" s="236" t="s">
        <v>388</v>
      </c>
      <c r="D80" s="168">
        <f t="shared" si="20"/>
        <v>48.263969999999993</v>
      </c>
      <c r="E80" s="169">
        <f t="shared" si="22"/>
        <v>13.148619999999998</v>
      </c>
      <c r="F80" s="170">
        <f>SUM(F81:F87)</f>
        <v>0</v>
      </c>
      <c r="G80" s="171">
        <f>SUM(G81:G87)</f>
        <v>0</v>
      </c>
      <c r="H80" s="172">
        <f>SUM(H81:H87)</f>
        <v>13.148619999999998</v>
      </c>
      <c r="I80" s="168">
        <f t="shared" si="28"/>
        <v>26.868496</v>
      </c>
      <c r="J80" s="170">
        <f t="shared" ref="J80:Q80" si="33">SUM(J81:J87)</f>
        <v>8.8328760000000006</v>
      </c>
      <c r="K80" s="171">
        <f t="shared" si="33"/>
        <v>17.72878</v>
      </c>
      <c r="L80" s="171">
        <f t="shared" si="33"/>
        <v>0.30684</v>
      </c>
      <c r="M80" s="173">
        <f t="shared" si="33"/>
        <v>0</v>
      </c>
      <c r="N80" s="168">
        <f t="shared" si="32"/>
        <v>6.9701000000000004</v>
      </c>
      <c r="O80" s="174">
        <f>SUM(O81:O87)</f>
        <v>6.9701000000000004</v>
      </c>
      <c r="P80" s="172">
        <f t="shared" si="33"/>
        <v>0</v>
      </c>
      <c r="Q80" s="168">
        <f t="shared" si="33"/>
        <v>1.2767540000000002</v>
      </c>
      <c r="R80" s="133"/>
      <c r="T80" s="133" t="b">
        <v>1</v>
      </c>
      <c r="U80" s="133" t="b">
        <v>1</v>
      </c>
      <c r="V80" s="133" t="b">
        <v>1</v>
      </c>
      <c r="W80" s="133" t="b">
        <v>1</v>
      </c>
      <c r="X80" s="133" t="b">
        <v>1</v>
      </c>
      <c r="Y80" s="133" t="b">
        <v>1</v>
      </c>
      <c r="Z80" s="133" t="b">
        <v>1</v>
      </c>
      <c r="AA80" s="133" t="b">
        <v>1</v>
      </c>
      <c r="AB80" s="133" t="b">
        <v>1</v>
      </c>
      <c r="AC80" s="133" t="b">
        <v>1</v>
      </c>
      <c r="AD80" s="133" t="b">
        <v>1</v>
      </c>
      <c r="AE80" s="133" t="b">
        <v>1</v>
      </c>
      <c r="AF80" s="133" t="b">
        <v>1</v>
      </c>
      <c r="AG80" s="133" t="b">
        <v>1</v>
      </c>
    </row>
    <row r="81" spans="1:33">
      <c r="A81" s="356"/>
      <c r="B81" s="357" t="s">
        <v>389</v>
      </c>
      <c r="C81" s="358" t="s">
        <v>390</v>
      </c>
      <c r="D81" s="359">
        <f t="shared" si="20"/>
        <v>5.9520000000000003E-2</v>
      </c>
      <c r="E81" s="360">
        <f t="shared" si="22"/>
        <v>5.9520000000000003E-2</v>
      </c>
      <c r="F81" s="361">
        <v>0</v>
      </c>
      <c r="G81" s="362">
        <v>0</v>
      </c>
      <c r="H81" s="363">
        <v>5.9520000000000003E-2</v>
      </c>
      <c r="I81" s="359">
        <f t="shared" si="28"/>
        <v>0</v>
      </c>
      <c r="J81" s="361">
        <v>0</v>
      </c>
      <c r="K81" s="362">
        <v>0</v>
      </c>
      <c r="L81" s="362">
        <v>0</v>
      </c>
      <c r="M81" s="364">
        <v>0</v>
      </c>
      <c r="N81" s="359">
        <f t="shared" si="32"/>
        <v>0</v>
      </c>
      <c r="O81" s="365">
        <v>0</v>
      </c>
      <c r="P81" s="363">
        <v>0</v>
      </c>
      <c r="Q81" s="366">
        <v>0</v>
      </c>
      <c r="R81" s="133"/>
      <c r="T81" s="133" t="b">
        <v>1</v>
      </c>
      <c r="U81" s="133" t="b">
        <v>1</v>
      </c>
      <c r="V81" s="133" t="b">
        <v>1</v>
      </c>
      <c r="W81" s="133" t="b">
        <v>1</v>
      </c>
      <c r="X81" s="133" t="b">
        <v>1</v>
      </c>
      <c r="Y81" s="133" t="b">
        <v>1</v>
      </c>
      <c r="Z81" s="133" t="b">
        <v>1</v>
      </c>
      <c r="AA81" s="133" t="b">
        <v>1</v>
      </c>
      <c r="AB81" s="133" t="b">
        <v>1</v>
      </c>
      <c r="AC81" s="133" t="b">
        <v>1</v>
      </c>
      <c r="AD81" s="133" t="b">
        <v>1</v>
      </c>
      <c r="AE81" s="133" t="b">
        <v>1</v>
      </c>
      <c r="AF81" s="133" t="b">
        <v>1</v>
      </c>
      <c r="AG81" s="133" t="b">
        <v>1</v>
      </c>
    </row>
    <row r="82" spans="1:33">
      <c r="A82" s="356"/>
      <c r="B82" s="367" t="s">
        <v>391</v>
      </c>
      <c r="C82" s="368" t="s">
        <v>392</v>
      </c>
      <c r="D82" s="359">
        <f t="shared" si="20"/>
        <v>0</v>
      </c>
      <c r="E82" s="360">
        <f t="shared" si="22"/>
        <v>0</v>
      </c>
      <c r="F82" s="361">
        <v>0</v>
      </c>
      <c r="G82" s="362">
        <v>0</v>
      </c>
      <c r="H82" s="363">
        <v>0</v>
      </c>
      <c r="I82" s="359">
        <f t="shared" si="28"/>
        <v>0</v>
      </c>
      <c r="J82" s="361">
        <v>0</v>
      </c>
      <c r="K82" s="362">
        <v>0</v>
      </c>
      <c r="L82" s="362">
        <v>0</v>
      </c>
      <c r="M82" s="364">
        <v>0</v>
      </c>
      <c r="N82" s="359">
        <f t="shared" si="32"/>
        <v>0</v>
      </c>
      <c r="O82" s="365">
        <v>0</v>
      </c>
      <c r="P82" s="363">
        <v>0</v>
      </c>
      <c r="Q82" s="366">
        <v>0</v>
      </c>
      <c r="R82" s="133"/>
      <c r="T82" s="133" t="b">
        <v>1</v>
      </c>
      <c r="U82" s="133" t="b">
        <v>1</v>
      </c>
      <c r="V82" s="133" t="b">
        <v>1</v>
      </c>
      <c r="W82" s="133" t="b">
        <v>1</v>
      </c>
      <c r="X82" s="133" t="b">
        <v>1</v>
      </c>
      <c r="Y82" s="133" t="b">
        <v>1</v>
      </c>
      <c r="Z82" s="133" t="b">
        <v>1</v>
      </c>
      <c r="AA82" s="133" t="b">
        <v>1</v>
      </c>
      <c r="AB82" s="133" t="b">
        <v>1</v>
      </c>
      <c r="AC82" s="133" t="b">
        <v>1</v>
      </c>
      <c r="AD82" s="133" t="b">
        <v>1</v>
      </c>
      <c r="AE82" s="133" t="b">
        <v>1</v>
      </c>
      <c r="AF82" s="133" t="b">
        <v>1</v>
      </c>
      <c r="AG82" s="133" t="b">
        <v>1</v>
      </c>
    </row>
    <row r="83" spans="1:33">
      <c r="A83" s="356"/>
      <c r="B83" s="369" t="s">
        <v>393</v>
      </c>
      <c r="C83" s="370" t="s">
        <v>394</v>
      </c>
      <c r="D83" s="240">
        <f t="shared" si="20"/>
        <v>25.800750000000001</v>
      </c>
      <c r="E83" s="241">
        <f t="shared" si="22"/>
        <v>11.316369999999999</v>
      </c>
      <c r="F83" s="361">
        <v>0</v>
      </c>
      <c r="G83" s="362">
        <v>0</v>
      </c>
      <c r="H83" s="363">
        <v>11.316369999999999</v>
      </c>
      <c r="I83" s="240">
        <f t="shared" si="28"/>
        <v>14.48438</v>
      </c>
      <c r="J83" s="361">
        <v>0</v>
      </c>
      <c r="K83" s="362">
        <v>14.17754</v>
      </c>
      <c r="L83" s="362">
        <v>0.30684</v>
      </c>
      <c r="M83" s="364">
        <v>0</v>
      </c>
      <c r="N83" s="359">
        <f t="shared" si="32"/>
        <v>0</v>
      </c>
      <c r="O83" s="285">
        <v>0</v>
      </c>
      <c r="P83" s="363">
        <v>0</v>
      </c>
      <c r="Q83" s="366">
        <v>0</v>
      </c>
      <c r="R83" s="133"/>
      <c r="T83" s="133" t="b">
        <v>1</v>
      </c>
      <c r="U83" s="133" t="b">
        <v>1</v>
      </c>
      <c r="V83" s="133" t="b">
        <v>1</v>
      </c>
      <c r="W83" s="133" t="b">
        <v>1</v>
      </c>
      <c r="X83" s="133" t="b">
        <v>1</v>
      </c>
      <c r="Y83" s="133" t="b">
        <v>1</v>
      </c>
      <c r="Z83" s="133" t="b">
        <v>1</v>
      </c>
      <c r="AA83" s="133" t="b">
        <v>1</v>
      </c>
      <c r="AB83" s="133" t="b">
        <v>1</v>
      </c>
      <c r="AC83" s="133" t="b">
        <v>1</v>
      </c>
      <c r="AD83" s="133" t="b">
        <v>1</v>
      </c>
      <c r="AE83" s="133" t="b">
        <v>1</v>
      </c>
      <c r="AF83" s="133" t="b">
        <v>1</v>
      </c>
      <c r="AG83" s="133" t="b">
        <v>1</v>
      </c>
    </row>
    <row r="84" spans="1:33">
      <c r="A84" s="356"/>
      <c r="B84" s="371" t="s">
        <v>395</v>
      </c>
      <c r="C84" s="372" t="s">
        <v>396</v>
      </c>
      <c r="D84" s="248">
        <f t="shared" si="20"/>
        <v>15.4336</v>
      </c>
      <c r="E84" s="249">
        <f t="shared" si="22"/>
        <v>1.7727299999999999</v>
      </c>
      <c r="F84" s="361">
        <v>0</v>
      </c>
      <c r="G84" s="362">
        <v>0</v>
      </c>
      <c r="H84" s="363">
        <v>1.7727299999999999</v>
      </c>
      <c r="I84" s="248">
        <f t="shared" si="28"/>
        <v>12.384116000000001</v>
      </c>
      <c r="J84" s="361">
        <v>8.8328760000000006</v>
      </c>
      <c r="K84" s="362">
        <v>3.55124</v>
      </c>
      <c r="L84" s="362">
        <v>0</v>
      </c>
      <c r="M84" s="364">
        <v>0</v>
      </c>
      <c r="N84" s="373">
        <f t="shared" si="32"/>
        <v>0</v>
      </c>
      <c r="O84" s="374">
        <v>0</v>
      </c>
      <c r="P84" s="363">
        <v>0</v>
      </c>
      <c r="Q84" s="366">
        <v>1.2767540000000002</v>
      </c>
      <c r="R84" s="133"/>
      <c r="T84" s="133" t="b">
        <v>1</v>
      </c>
      <c r="U84" s="133" t="b">
        <v>1</v>
      </c>
      <c r="V84" s="133" t="b">
        <v>1</v>
      </c>
      <c r="W84" s="133" t="b">
        <v>1</v>
      </c>
      <c r="X84" s="133" t="b">
        <v>1</v>
      </c>
      <c r="Y84" s="133" t="b">
        <v>1</v>
      </c>
      <c r="Z84" s="133" t="b">
        <v>1</v>
      </c>
      <c r="AA84" s="133" t="b">
        <v>1</v>
      </c>
      <c r="AB84" s="133" t="b">
        <v>1</v>
      </c>
      <c r="AC84" s="133" t="b">
        <v>1</v>
      </c>
      <c r="AD84" s="133" t="b">
        <v>1</v>
      </c>
      <c r="AE84" s="133" t="b">
        <v>1</v>
      </c>
      <c r="AF84" s="133" t="b">
        <v>1</v>
      </c>
      <c r="AG84" s="133" t="b">
        <v>1</v>
      </c>
    </row>
    <row r="85" spans="1:33">
      <c r="A85" s="356"/>
      <c r="B85" s="371" t="s">
        <v>397</v>
      </c>
      <c r="C85" s="247" t="s">
        <v>398</v>
      </c>
      <c r="D85" s="248">
        <f t="shared" si="20"/>
        <v>0</v>
      </c>
      <c r="E85" s="249">
        <f t="shared" si="22"/>
        <v>0</v>
      </c>
      <c r="F85" s="361">
        <v>0</v>
      </c>
      <c r="G85" s="362">
        <v>0</v>
      </c>
      <c r="H85" s="363">
        <v>0</v>
      </c>
      <c r="I85" s="248">
        <f t="shared" si="28"/>
        <v>0</v>
      </c>
      <c r="J85" s="361">
        <v>0</v>
      </c>
      <c r="K85" s="362">
        <v>0</v>
      </c>
      <c r="L85" s="362">
        <v>0</v>
      </c>
      <c r="M85" s="364">
        <v>0</v>
      </c>
      <c r="N85" s="373">
        <f t="shared" si="32"/>
        <v>0</v>
      </c>
      <c r="O85" s="374">
        <v>0</v>
      </c>
      <c r="P85" s="363">
        <v>0</v>
      </c>
      <c r="Q85" s="366">
        <v>0</v>
      </c>
      <c r="R85" s="133"/>
      <c r="T85" s="133" t="b">
        <v>1</v>
      </c>
      <c r="U85" s="133" t="b">
        <v>1</v>
      </c>
      <c r="V85" s="133" t="b">
        <v>1</v>
      </c>
      <c r="W85" s="133" t="b">
        <v>1</v>
      </c>
      <c r="X85" s="133" t="b">
        <v>1</v>
      </c>
      <c r="Y85" s="133" t="b">
        <v>1</v>
      </c>
      <c r="Z85" s="133" t="b">
        <v>1</v>
      </c>
      <c r="AA85" s="133" t="b">
        <v>1</v>
      </c>
      <c r="AB85" s="133" t="b">
        <v>1</v>
      </c>
      <c r="AC85" s="133" t="b">
        <v>1</v>
      </c>
      <c r="AD85" s="133" t="b">
        <v>1</v>
      </c>
      <c r="AE85" s="133" t="b">
        <v>1</v>
      </c>
      <c r="AF85" s="133" t="b">
        <v>1</v>
      </c>
      <c r="AG85" s="133" t="b">
        <v>1</v>
      </c>
    </row>
    <row r="86" spans="1:33">
      <c r="A86" s="356"/>
      <c r="B86" s="371" t="s">
        <v>399</v>
      </c>
      <c r="C86" s="247" t="s">
        <v>400</v>
      </c>
      <c r="D86" s="248">
        <f t="shared" si="20"/>
        <v>6.9701000000000004</v>
      </c>
      <c r="E86" s="249">
        <f t="shared" si="22"/>
        <v>0</v>
      </c>
      <c r="F86" s="361">
        <v>0</v>
      </c>
      <c r="G86" s="362">
        <v>0</v>
      </c>
      <c r="H86" s="363">
        <v>0</v>
      </c>
      <c r="I86" s="248">
        <f t="shared" si="28"/>
        <v>0</v>
      </c>
      <c r="J86" s="361">
        <v>0</v>
      </c>
      <c r="K86" s="362">
        <v>0</v>
      </c>
      <c r="L86" s="362">
        <v>0</v>
      </c>
      <c r="M86" s="364">
        <v>0</v>
      </c>
      <c r="N86" s="373">
        <f t="shared" si="32"/>
        <v>6.9701000000000004</v>
      </c>
      <c r="O86" s="374">
        <v>6.9701000000000004</v>
      </c>
      <c r="P86" s="363">
        <v>0</v>
      </c>
      <c r="Q86" s="366">
        <v>0</v>
      </c>
      <c r="R86" s="133"/>
      <c r="T86" s="133" t="b">
        <v>1</v>
      </c>
      <c r="U86" s="133" t="b">
        <v>1</v>
      </c>
      <c r="V86" s="133" t="b">
        <v>1</v>
      </c>
      <c r="W86" s="133" t="b">
        <v>1</v>
      </c>
      <c r="X86" s="133" t="b">
        <v>1</v>
      </c>
      <c r="Y86" s="133" t="b">
        <v>1</v>
      </c>
      <c r="Z86" s="133" t="b">
        <v>1</v>
      </c>
      <c r="AA86" s="133" t="b">
        <v>1</v>
      </c>
      <c r="AB86" s="133" t="b">
        <v>1</v>
      </c>
      <c r="AC86" s="133" t="b">
        <v>1</v>
      </c>
      <c r="AD86" s="133" t="b">
        <v>1</v>
      </c>
      <c r="AE86" s="133" t="b">
        <v>1</v>
      </c>
      <c r="AF86" s="133" t="b">
        <v>1</v>
      </c>
      <c r="AG86" s="133" t="b">
        <v>1</v>
      </c>
    </row>
    <row r="87" spans="1:33" ht="15.75" thickBot="1">
      <c r="A87" s="356"/>
      <c r="B87" s="371" t="s">
        <v>401</v>
      </c>
      <c r="C87" s="247" t="s">
        <v>402</v>
      </c>
      <c r="D87" s="248">
        <f t="shared" si="20"/>
        <v>0</v>
      </c>
      <c r="E87" s="249">
        <f t="shared" ref="E87:E92" si="34">SUM(F87:H87)</f>
        <v>0</v>
      </c>
      <c r="F87" s="375">
        <v>0</v>
      </c>
      <c r="G87" s="376">
        <v>0</v>
      </c>
      <c r="H87" s="377">
        <v>0</v>
      </c>
      <c r="I87" s="248">
        <f t="shared" si="28"/>
        <v>0</v>
      </c>
      <c r="J87" s="375">
        <v>0</v>
      </c>
      <c r="K87" s="376">
        <v>0</v>
      </c>
      <c r="L87" s="376">
        <v>0</v>
      </c>
      <c r="M87" s="378">
        <v>0</v>
      </c>
      <c r="N87" s="248">
        <f t="shared" si="32"/>
        <v>0</v>
      </c>
      <c r="O87" s="374">
        <v>0</v>
      </c>
      <c r="P87" s="377">
        <v>0</v>
      </c>
      <c r="Q87" s="379">
        <v>0</v>
      </c>
      <c r="R87" s="133"/>
      <c r="T87" s="133" t="b">
        <v>1</v>
      </c>
      <c r="U87" s="133" t="b">
        <v>1</v>
      </c>
      <c r="V87" s="133" t="b">
        <v>1</v>
      </c>
      <c r="W87" s="133" t="b">
        <v>1</v>
      </c>
      <c r="X87" s="133" t="b">
        <v>1</v>
      </c>
      <c r="Y87" s="133" t="b">
        <v>1</v>
      </c>
      <c r="Z87" s="133" t="b">
        <v>1</v>
      </c>
      <c r="AA87" s="133" t="b">
        <v>1</v>
      </c>
      <c r="AB87" s="133" t="b">
        <v>1</v>
      </c>
      <c r="AC87" s="133" t="b">
        <v>1</v>
      </c>
      <c r="AD87" s="133" t="b">
        <v>1</v>
      </c>
      <c r="AE87" s="133" t="b">
        <v>1</v>
      </c>
      <c r="AF87" s="133" t="b">
        <v>1</v>
      </c>
      <c r="AG87" s="133" t="b">
        <v>1</v>
      </c>
    </row>
    <row r="88" spans="1:33" ht="16.5" thickTop="1" thickBot="1">
      <c r="A88" s="356"/>
      <c r="B88" s="263" t="s">
        <v>56</v>
      </c>
      <c r="C88" s="149" t="s">
        <v>403</v>
      </c>
      <c r="D88" s="380">
        <f>D89+D92+D95+D97+D103+D104+D109+D113+D116+D131+D132</f>
        <v>166.96888873974362</v>
      </c>
      <c r="E88" s="264">
        <f t="shared" si="34"/>
        <v>42.682753797166669</v>
      </c>
      <c r="F88" s="265">
        <f>F89+F92+F95+F97+F103+F104+F109+F113+F116+F131+F132</f>
        <v>1.6806080766257665</v>
      </c>
      <c r="G88" s="266">
        <f>G89+G92+G95+G97+G103+G104+G109+G113+G116+G131+G132</f>
        <v>7.6219660552930044</v>
      </c>
      <c r="H88" s="267">
        <f>H89+H92+H95+H97+H103+H104+H109+H113+H116+H131+H132</f>
        <v>33.380179665247901</v>
      </c>
      <c r="I88" s="263">
        <f t="shared" si="28"/>
        <v>124.27191903294204</v>
      </c>
      <c r="J88" s="265">
        <f t="shared" ref="J88:Q88" si="35">J89+J92+J95+J97+J103+J104+J109+J113+J116+J131+J132</f>
        <v>80.495145882122301</v>
      </c>
      <c r="K88" s="266">
        <f t="shared" si="35"/>
        <v>27.338669882126478</v>
      </c>
      <c r="L88" s="266">
        <f t="shared" si="35"/>
        <v>16.438103268693251</v>
      </c>
      <c r="M88" s="268">
        <f t="shared" si="35"/>
        <v>0</v>
      </c>
      <c r="N88" s="263">
        <f t="shared" si="32"/>
        <v>1.4215909634942795E-2</v>
      </c>
      <c r="O88" s="269">
        <f>O89+O92+O95+O97+O103+O104+O109+O113+O116+O131+O132</f>
        <v>1.4215909634942795E-2</v>
      </c>
      <c r="P88" s="267">
        <f t="shared" si="35"/>
        <v>0</v>
      </c>
      <c r="Q88" s="263">
        <f t="shared" si="35"/>
        <v>0</v>
      </c>
      <c r="R88" s="133"/>
      <c r="T88" s="133" t="b">
        <v>1</v>
      </c>
      <c r="U88" s="133" t="b">
        <v>1</v>
      </c>
      <c r="V88" s="133" t="b">
        <v>1</v>
      </c>
      <c r="W88" s="133" t="b">
        <v>1</v>
      </c>
      <c r="X88" s="133" t="b">
        <v>1</v>
      </c>
      <c r="Y88" s="133" t="b">
        <v>1</v>
      </c>
      <c r="Z88" s="133" t="b">
        <v>1</v>
      </c>
      <c r="AA88" s="133" t="b">
        <v>1</v>
      </c>
      <c r="AB88" s="133" t="b">
        <v>1</v>
      </c>
      <c r="AC88" s="133" t="b">
        <v>1</v>
      </c>
      <c r="AD88" s="133" t="b">
        <v>1</v>
      </c>
      <c r="AE88" s="133" t="b">
        <v>1</v>
      </c>
      <c r="AF88" s="133" t="b">
        <v>1</v>
      </c>
      <c r="AG88" s="133" t="b">
        <v>1</v>
      </c>
    </row>
    <row r="89" spans="1:33" ht="15.75" thickTop="1">
      <c r="B89" s="157" t="s">
        <v>144</v>
      </c>
      <c r="C89" s="381" t="s">
        <v>297</v>
      </c>
      <c r="D89" s="382">
        <f>D90+D91</f>
        <v>0</v>
      </c>
      <c r="E89" s="383">
        <f t="shared" si="34"/>
        <v>0</v>
      </c>
      <c r="F89" s="384">
        <f>F90+F91</f>
        <v>0</v>
      </c>
      <c r="G89" s="385">
        <f>G90+G91</f>
        <v>0</v>
      </c>
      <c r="H89" s="386">
        <f>H90+H91</f>
        <v>0</v>
      </c>
      <c r="I89" s="387">
        <f t="shared" si="28"/>
        <v>0</v>
      </c>
      <c r="J89" s="384">
        <f t="shared" ref="J89:Q89" si="36">J90+J91</f>
        <v>0</v>
      </c>
      <c r="K89" s="385">
        <f t="shared" si="36"/>
        <v>0</v>
      </c>
      <c r="L89" s="385">
        <f t="shared" si="36"/>
        <v>0</v>
      </c>
      <c r="M89" s="388">
        <f t="shared" si="36"/>
        <v>0</v>
      </c>
      <c r="N89" s="387">
        <f t="shared" si="32"/>
        <v>0</v>
      </c>
      <c r="O89" s="389">
        <f>O90+O91</f>
        <v>0</v>
      </c>
      <c r="P89" s="386">
        <f t="shared" si="36"/>
        <v>0</v>
      </c>
      <c r="Q89" s="387">
        <f t="shared" si="36"/>
        <v>0</v>
      </c>
      <c r="R89" s="133"/>
      <c r="T89" s="133" t="b">
        <v>1</v>
      </c>
      <c r="U89" s="133" t="b">
        <v>1</v>
      </c>
      <c r="V89" s="133" t="b">
        <v>1</v>
      </c>
      <c r="W89" s="133" t="b">
        <v>1</v>
      </c>
      <c r="X89" s="133" t="b">
        <v>1</v>
      </c>
      <c r="Y89" s="133" t="b">
        <v>1</v>
      </c>
      <c r="Z89" s="133" t="b">
        <v>1</v>
      </c>
      <c r="AA89" s="133" t="b">
        <v>1</v>
      </c>
      <c r="AB89" s="133" t="b">
        <v>1</v>
      </c>
      <c r="AC89" s="133" t="b">
        <v>1</v>
      </c>
      <c r="AD89" s="133" t="b">
        <v>1</v>
      </c>
      <c r="AE89" s="133" t="b">
        <v>1</v>
      </c>
      <c r="AF89" s="133" t="b">
        <v>1</v>
      </c>
      <c r="AG89" s="133" t="b">
        <v>1</v>
      </c>
    </row>
    <row r="90" spans="1:33" ht="25.5">
      <c r="B90" s="186" t="s">
        <v>404</v>
      </c>
      <c r="C90" s="187" t="s">
        <v>264</v>
      </c>
      <c r="D90" s="390">
        <v>0</v>
      </c>
      <c r="E90" s="241">
        <f t="shared" si="34"/>
        <v>0</v>
      </c>
      <c r="F90" s="242">
        <f>IFERROR($D$90*F141/100, 0)</f>
        <v>0</v>
      </c>
      <c r="G90" s="243">
        <f>IFERROR($D$90*G141/100, 0)</f>
        <v>0</v>
      </c>
      <c r="H90" s="244">
        <f>IFERROR($D$90*H141/100, 0)</f>
        <v>0</v>
      </c>
      <c r="I90" s="240">
        <f t="shared" si="28"/>
        <v>0</v>
      </c>
      <c r="J90" s="242">
        <f t="shared" ref="J90:Q90" si="37">IFERROR($D$90*J141/100, 0)</f>
        <v>0</v>
      </c>
      <c r="K90" s="243">
        <f t="shared" si="37"/>
        <v>0</v>
      </c>
      <c r="L90" s="243">
        <f t="shared" si="37"/>
        <v>0</v>
      </c>
      <c r="M90" s="245">
        <f t="shared" si="37"/>
        <v>0</v>
      </c>
      <c r="N90" s="240">
        <f t="shared" si="32"/>
        <v>0</v>
      </c>
      <c r="O90" s="246">
        <f>IFERROR($D$90*O141/100, 0)</f>
        <v>0</v>
      </c>
      <c r="P90" s="244">
        <f t="shared" si="37"/>
        <v>0</v>
      </c>
      <c r="Q90" s="240">
        <f t="shared" si="37"/>
        <v>0</v>
      </c>
      <c r="R90" s="133"/>
      <c r="T90" s="133" t="b">
        <v>1</v>
      </c>
      <c r="U90" s="133" t="b">
        <v>1</v>
      </c>
      <c r="V90" s="133" t="b">
        <v>1</v>
      </c>
      <c r="W90" s="133" t="b">
        <v>1</v>
      </c>
      <c r="X90" s="133" t="b">
        <v>1</v>
      </c>
      <c r="Y90" s="133" t="b">
        <v>1</v>
      </c>
      <c r="Z90" s="133" t="b">
        <v>1</v>
      </c>
      <c r="AA90" s="133" t="b">
        <v>1</v>
      </c>
      <c r="AB90" s="133" t="b">
        <v>1</v>
      </c>
      <c r="AC90" s="133" t="b">
        <v>1</v>
      </c>
      <c r="AD90" s="133" t="b">
        <v>1</v>
      </c>
      <c r="AE90" s="133" t="b">
        <v>1</v>
      </c>
      <c r="AF90" s="133" t="b">
        <v>1</v>
      </c>
      <c r="AG90" s="133" t="b">
        <v>1</v>
      </c>
    </row>
    <row r="91" spans="1:33" ht="15.75" thickBot="1">
      <c r="B91" s="186" t="s">
        <v>405</v>
      </c>
      <c r="C91" s="196" t="s">
        <v>300</v>
      </c>
      <c r="D91" s="390">
        <v>0</v>
      </c>
      <c r="E91" s="241">
        <f t="shared" si="34"/>
        <v>0</v>
      </c>
      <c r="F91" s="242">
        <f>IFERROR($D$91*F142/100, 0)</f>
        <v>0</v>
      </c>
      <c r="G91" s="243">
        <f>IFERROR($D$91*G142/100, 0)</f>
        <v>0</v>
      </c>
      <c r="H91" s="244">
        <f>IFERROR($D$91*H142/100, 0)</f>
        <v>0</v>
      </c>
      <c r="I91" s="240">
        <f t="shared" si="28"/>
        <v>0</v>
      </c>
      <c r="J91" s="242">
        <f t="shared" ref="J91:Q91" si="38">IFERROR($D$91*J142/100, 0)</f>
        <v>0</v>
      </c>
      <c r="K91" s="243">
        <f t="shared" si="38"/>
        <v>0</v>
      </c>
      <c r="L91" s="243">
        <f t="shared" si="38"/>
        <v>0</v>
      </c>
      <c r="M91" s="245">
        <f t="shared" si="38"/>
        <v>0</v>
      </c>
      <c r="N91" s="240">
        <f t="shared" si="32"/>
        <v>0</v>
      </c>
      <c r="O91" s="246">
        <f>IFERROR($D$91*O142/100, 0)</f>
        <v>0</v>
      </c>
      <c r="P91" s="244">
        <f t="shared" si="38"/>
        <v>0</v>
      </c>
      <c r="Q91" s="240">
        <f t="shared" si="38"/>
        <v>0</v>
      </c>
      <c r="R91" s="133"/>
      <c r="T91" s="133" t="b">
        <v>1</v>
      </c>
      <c r="U91" s="133" t="b">
        <v>1</v>
      </c>
      <c r="V91" s="133" t="b">
        <v>1</v>
      </c>
      <c r="W91" s="133" t="b">
        <v>1</v>
      </c>
      <c r="X91" s="133" t="b">
        <v>1</v>
      </c>
      <c r="Y91" s="133" t="b">
        <v>1</v>
      </c>
      <c r="Z91" s="133" t="b">
        <v>1</v>
      </c>
      <c r="AA91" s="133" t="b">
        <v>1</v>
      </c>
      <c r="AB91" s="133" t="b">
        <v>1</v>
      </c>
      <c r="AC91" s="133" t="b">
        <v>1</v>
      </c>
      <c r="AD91" s="133" t="b">
        <v>1</v>
      </c>
      <c r="AE91" s="133" t="b">
        <v>1</v>
      </c>
      <c r="AF91" s="133" t="b">
        <v>1</v>
      </c>
      <c r="AG91" s="133" t="b">
        <v>1</v>
      </c>
    </row>
    <row r="92" spans="1:33">
      <c r="B92" s="391" t="s">
        <v>146</v>
      </c>
      <c r="C92" s="275" t="s">
        <v>307</v>
      </c>
      <c r="D92" s="392">
        <f>D93+D94</f>
        <v>3.0339800000000001</v>
      </c>
      <c r="E92" s="169">
        <f t="shared" si="34"/>
        <v>0.77558533414796071</v>
      </c>
      <c r="F92" s="170">
        <f>F93+F94</f>
        <v>3.0538211823813523E-2</v>
      </c>
      <c r="G92" s="171">
        <f>G93+G94</f>
        <v>0.13849821213389585</v>
      </c>
      <c r="H92" s="172">
        <f>H93+H94</f>
        <v>0.60654891019025137</v>
      </c>
      <c r="I92" s="168">
        <f t="shared" si="28"/>
        <v>2.2581363495522804</v>
      </c>
      <c r="J92" s="170">
        <f t="shared" ref="J92:Q92" si="39">J93+J94</f>
        <v>1.4626716662414345</v>
      </c>
      <c r="K92" s="171">
        <f t="shared" si="39"/>
        <v>0.49676905844574071</v>
      </c>
      <c r="L92" s="171">
        <f t="shared" si="39"/>
        <v>0.2986956248651052</v>
      </c>
      <c r="M92" s="173">
        <f t="shared" si="39"/>
        <v>0</v>
      </c>
      <c r="N92" s="168">
        <f t="shared" si="32"/>
        <v>2.5831629975960491E-4</v>
      </c>
      <c r="O92" s="174">
        <f>O93+O94</f>
        <v>2.5831629975960491E-4</v>
      </c>
      <c r="P92" s="172">
        <f t="shared" si="39"/>
        <v>0</v>
      </c>
      <c r="Q92" s="168">
        <f t="shared" si="39"/>
        <v>0</v>
      </c>
      <c r="R92" s="133"/>
      <c r="T92" s="133" t="b">
        <v>1</v>
      </c>
      <c r="U92" s="133" t="b">
        <v>1</v>
      </c>
      <c r="V92" s="133" t="b">
        <v>1</v>
      </c>
      <c r="W92" s="133" t="b">
        <v>1</v>
      </c>
      <c r="X92" s="133" t="b">
        <v>1</v>
      </c>
      <c r="Y92" s="133" t="b">
        <v>1</v>
      </c>
      <c r="Z92" s="133" t="b">
        <v>1</v>
      </c>
      <c r="AA92" s="133" t="b">
        <v>1</v>
      </c>
      <c r="AB92" s="133" t="b">
        <v>1</v>
      </c>
      <c r="AC92" s="133" t="b">
        <v>1</v>
      </c>
      <c r="AD92" s="133" t="b">
        <v>1</v>
      </c>
      <c r="AE92" s="133" t="b">
        <v>1</v>
      </c>
      <c r="AF92" s="133" t="b">
        <v>1</v>
      </c>
      <c r="AG92" s="133" t="b">
        <v>1</v>
      </c>
    </row>
    <row r="93" spans="1:33" ht="25.5">
      <c r="B93" s="195" t="s">
        <v>148</v>
      </c>
      <c r="C93" s="187" t="s">
        <v>309</v>
      </c>
      <c r="D93" s="390">
        <v>3.0339800000000001</v>
      </c>
      <c r="E93" s="241">
        <f t="shared" si="22"/>
        <v>0.77558533414796071</v>
      </c>
      <c r="F93" s="242">
        <f>IFERROR($D$93*F144/100, 0)</f>
        <v>3.0538211823813523E-2</v>
      </c>
      <c r="G93" s="243">
        <f>IFERROR($D$93*G144/100, 0)</f>
        <v>0.13849821213389585</v>
      </c>
      <c r="H93" s="244">
        <f>IFERROR($D$93*H144/100, 0)</f>
        <v>0.60654891019025137</v>
      </c>
      <c r="I93" s="240">
        <f t="shared" si="28"/>
        <v>2.2581363495522804</v>
      </c>
      <c r="J93" s="242">
        <f t="shared" ref="J93:Q93" si="40">IFERROR($D$93*J144/100, 0)</f>
        <v>1.4626716662414345</v>
      </c>
      <c r="K93" s="243">
        <f t="shared" si="40"/>
        <v>0.49676905844574071</v>
      </c>
      <c r="L93" s="243">
        <f t="shared" si="40"/>
        <v>0.2986956248651052</v>
      </c>
      <c r="M93" s="245">
        <f t="shared" si="40"/>
        <v>0</v>
      </c>
      <c r="N93" s="240">
        <f t="shared" si="32"/>
        <v>2.5831629975960491E-4</v>
      </c>
      <c r="O93" s="246">
        <f>IFERROR($D$93*O144/100, 0)</f>
        <v>2.5831629975960491E-4</v>
      </c>
      <c r="P93" s="244">
        <f t="shared" si="40"/>
        <v>0</v>
      </c>
      <c r="Q93" s="240">
        <f t="shared" si="40"/>
        <v>0</v>
      </c>
      <c r="R93" s="133"/>
      <c r="T93" s="133" t="b">
        <v>1</v>
      </c>
      <c r="U93" s="133" t="b">
        <v>1</v>
      </c>
      <c r="V93" s="133" t="b">
        <v>1</v>
      </c>
      <c r="W93" s="133" t="b">
        <v>1</v>
      </c>
      <c r="X93" s="133" t="b">
        <v>1</v>
      </c>
      <c r="Y93" s="133" t="b">
        <v>1</v>
      </c>
      <c r="Z93" s="133" t="b">
        <v>1</v>
      </c>
      <c r="AA93" s="133" t="b">
        <v>1</v>
      </c>
      <c r="AB93" s="133" t="b">
        <v>1</v>
      </c>
      <c r="AC93" s="133" t="b">
        <v>1</v>
      </c>
      <c r="AD93" s="133" t="b">
        <v>1</v>
      </c>
      <c r="AE93" s="133" t="b">
        <v>1</v>
      </c>
      <c r="AF93" s="133" t="b">
        <v>1</v>
      </c>
      <c r="AG93" s="133" t="b">
        <v>1</v>
      </c>
    </row>
    <row r="94" spans="1:33" ht="15.75" thickBot="1">
      <c r="B94" s="195" t="s">
        <v>150</v>
      </c>
      <c r="C94" s="187" t="s">
        <v>311</v>
      </c>
      <c r="D94" s="390">
        <v>0</v>
      </c>
      <c r="E94" s="241">
        <f t="shared" si="22"/>
        <v>0</v>
      </c>
      <c r="F94" s="242">
        <f>IFERROR($D$94*F145/100, 0)</f>
        <v>0</v>
      </c>
      <c r="G94" s="243">
        <f>IFERROR($D$94*G145/100, 0)</f>
        <v>0</v>
      </c>
      <c r="H94" s="244">
        <f>IFERROR($D$94*H145/100, 0)</f>
        <v>0</v>
      </c>
      <c r="I94" s="240">
        <f t="shared" si="28"/>
        <v>0</v>
      </c>
      <c r="J94" s="242">
        <f t="shared" ref="J94:Q94" si="41">IFERROR($D$94*J145/100, 0)</f>
        <v>0</v>
      </c>
      <c r="K94" s="243">
        <f t="shared" si="41"/>
        <v>0</v>
      </c>
      <c r="L94" s="243">
        <f t="shared" si="41"/>
        <v>0</v>
      </c>
      <c r="M94" s="245">
        <f t="shared" si="41"/>
        <v>0</v>
      </c>
      <c r="N94" s="240">
        <f t="shared" si="32"/>
        <v>0</v>
      </c>
      <c r="O94" s="246">
        <f>IFERROR($D$94*O145/100, 0)</f>
        <v>0</v>
      </c>
      <c r="P94" s="244">
        <f t="shared" si="41"/>
        <v>0</v>
      </c>
      <c r="Q94" s="240">
        <f t="shared" si="41"/>
        <v>0</v>
      </c>
      <c r="R94" s="133"/>
      <c r="T94" s="133" t="b">
        <v>1</v>
      </c>
      <c r="U94" s="133" t="b">
        <v>1</v>
      </c>
      <c r="V94" s="133" t="b">
        <v>1</v>
      </c>
      <c r="W94" s="133" t="b">
        <v>1</v>
      </c>
      <c r="X94" s="133" t="b">
        <v>1</v>
      </c>
      <c r="Y94" s="133" t="b">
        <v>1</v>
      </c>
      <c r="Z94" s="133" t="b">
        <v>1</v>
      </c>
      <c r="AA94" s="133" t="b">
        <v>1</v>
      </c>
      <c r="AB94" s="133" t="b">
        <v>1</v>
      </c>
      <c r="AC94" s="133" t="b">
        <v>1</v>
      </c>
      <c r="AD94" s="133" t="b">
        <v>1</v>
      </c>
      <c r="AE94" s="133" t="b">
        <v>1</v>
      </c>
      <c r="AF94" s="133" t="b">
        <v>1</v>
      </c>
      <c r="AG94" s="133" t="b">
        <v>1</v>
      </c>
    </row>
    <row r="95" spans="1:33">
      <c r="B95" s="391" t="s">
        <v>154</v>
      </c>
      <c r="C95" s="275" t="s">
        <v>313</v>
      </c>
      <c r="D95" s="392">
        <f>D96</f>
        <v>0</v>
      </c>
      <c r="E95" s="169">
        <f t="shared" si="22"/>
        <v>0</v>
      </c>
      <c r="F95" s="170">
        <f>F96</f>
        <v>0</v>
      </c>
      <c r="G95" s="171">
        <f>G96</f>
        <v>0</v>
      </c>
      <c r="H95" s="172">
        <f>H96</f>
        <v>0</v>
      </c>
      <c r="I95" s="168">
        <f t="shared" si="28"/>
        <v>0</v>
      </c>
      <c r="J95" s="170">
        <f t="shared" ref="J95:Q95" si="42">J96</f>
        <v>0</v>
      </c>
      <c r="K95" s="171">
        <f t="shared" si="42"/>
        <v>0</v>
      </c>
      <c r="L95" s="171">
        <f t="shared" si="42"/>
        <v>0</v>
      </c>
      <c r="M95" s="173">
        <f t="shared" si="42"/>
        <v>0</v>
      </c>
      <c r="N95" s="168">
        <f t="shared" si="32"/>
        <v>0</v>
      </c>
      <c r="O95" s="174">
        <f>O96</f>
        <v>0</v>
      </c>
      <c r="P95" s="172">
        <f t="shared" si="42"/>
        <v>0</v>
      </c>
      <c r="Q95" s="168">
        <f t="shared" si="42"/>
        <v>0</v>
      </c>
      <c r="R95" s="133"/>
      <c r="T95" s="133" t="b">
        <v>1</v>
      </c>
      <c r="U95" s="133" t="b">
        <v>1</v>
      </c>
      <c r="V95" s="133" t="b">
        <v>1</v>
      </c>
      <c r="W95" s="133" t="b">
        <v>1</v>
      </c>
      <c r="X95" s="133" t="b">
        <v>1</v>
      </c>
      <c r="Y95" s="133" t="b">
        <v>1</v>
      </c>
      <c r="Z95" s="133" t="b">
        <v>1</v>
      </c>
      <c r="AA95" s="133" t="b">
        <v>1</v>
      </c>
      <c r="AB95" s="133" t="b">
        <v>1</v>
      </c>
      <c r="AC95" s="133" t="b">
        <v>1</v>
      </c>
      <c r="AD95" s="133" t="b">
        <v>1</v>
      </c>
      <c r="AE95" s="133" t="b">
        <v>1</v>
      </c>
      <c r="AF95" s="133" t="b">
        <v>1</v>
      </c>
      <c r="AG95" s="133" t="b">
        <v>1</v>
      </c>
    </row>
    <row r="96" spans="1:33" ht="15.75" thickBot="1">
      <c r="B96" s="195" t="s">
        <v>406</v>
      </c>
      <c r="C96" s="187" t="s">
        <v>315</v>
      </c>
      <c r="D96" s="390">
        <v>0</v>
      </c>
      <c r="E96" s="241">
        <f>IFERROR($D$96*E147/100, 0)</f>
        <v>0</v>
      </c>
      <c r="F96" s="242">
        <f>IFERROR($D$96*F147/100, 0)</f>
        <v>0</v>
      </c>
      <c r="G96" s="243">
        <f>IFERROR($D$96*G147/100, 0)</f>
        <v>0</v>
      </c>
      <c r="H96" s="244">
        <f>IFERROR($D$96*H147/100, 0)</f>
        <v>0</v>
      </c>
      <c r="I96" s="240">
        <f t="shared" si="28"/>
        <v>0</v>
      </c>
      <c r="J96" s="242">
        <f t="shared" ref="J96:Q96" si="43">IFERROR($D$96*J147/100, 0)</f>
        <v>0</v>
      </c>
      <c r="K96" s="243">
        <f t="shared" si="43"/>
        <v>0</v>
      </c>
      <c r="L96" s="243">
        <f t="shared" si="43"/>
        <v>0</v>
      </c>
      <c r="M96" s="245">
        <f t="shared" si="43"/>
        <v>0</v>
      </c>
      <c r="N96" s="240">
        <f t="shared" si="32"/>
        <v>0</v>
      </c>
      <c r="O96" s="246">
        <f>IFERROR($D$96*O147/100, 0)</f>
        <v>0</v>
      </c>
      <c r="P96" s="244">
        <f t="shared" si="43"/>
        <v>0</v>
      </c>
      <c r="Q96" s="240">
        <f t="shared" si="43"/>
        <v>0</v>
      </c>
      <c r="R96" s="133"/>
      <c r="T96" s="133" t="b">
        <v>1</v>
      </c>
      <c r="U96" s="133" t="b">
        <v>1</v>
      </c>
      <c r="V96" s="133" t="b">
        <v>1</v>
      </c>
      <c r="W96" s="133" t="b">
        <v>1</v>
      </c>
      <c r="X96" s="133" t="b">
        <v>1</v>
      </c>
      <c r="Y96" s="133" t="b">
        <v>1</v>
      </c>
      <c r="Z96" s="133" t="b">
        <v>1</v>
      </c>
      <c r="AA96" s="133" t="b">
        <v>1</v>
      </c>
      <c r="AB96" s="133" t="b">
        <v>1</v>
      </c>
      <c r="AC96" s="133" t="b">
        <v>1</v>
      </c>
      <c r="AD96" s="133" t="b">
        <v>1</v>
      </c>
      <c r="AE96" s="133" t="b">
        <v>1</v>
      </c>
      <c r="AF96" s="133" t="b">
        <v>1</v>
      </c>
      <c r="AG96" s="133" t="b">
        <v>1</v>
      </c>
    </row>
    <row r="97" spans="1:33">
      <c r="B97" s="391" t="s">
        <v>407</v>
      </c>
      <c r="C97" s="275" t="s">
        <v>317</v>
      </c>
      <c r="D97" s="392">
        <f>SUM(D98:D102)</f>
        <v>27.942249999999998</v>
      </c>
      <c r="E97" s="169">
        <f>SUM(F97:H97)</f>
        <v>7.14296050174881</v>
      </c>
      <c r="F97" s="170">
        <f>SUM(F98:F102)</f>
        <v>0.28124982674043775</v>
      </c>
      <c r="G97" s="171">
        <f t="shared" ref="G97:Q97" si="44">SUM(G98:G102)</f>
        <v>1.2755363146752288</v>
      </c>
      <c r="H97" s="172">
        <f t="shared" si="44"/>
        <v>5.5861743603331435</v>
      </c>
      <c r="I97" s="168">
        <f t="shared" si="28"/>
        <v>20.796910465222975</v>
      </c>
      <c r="J97" s="170">
        <f t="shared" si="44"/>
        <v>13.470865782251272</v>
      </c>
      <c r="K97" s="171">
        <f t="shared" si="44"/>
        <v>4.5751274640424455</v>
      </c>
      <c r="L97" s="171">
        <f t="shared" si="44"/>
        <v>2.7509172189292563</v>
      </c>
      <c r="M97" s="173">
        <f t="shared" si="44"/>
        <v>0</v>
      </c>
      <c r="N97" s="168">
        <f t="shared" si="32"/>
        <v>2.3790330282196384E-3</v>
      </c>
      <c r="O97" s="174">
        <f>SUM(O98:O102)</f>
        <v>2.3790330282196384E-3</v>
      </c>
      <c r="P97" s="172">
        <f t="shared" si="44"/>
        <v>0</v>
      </c>
      <c r="Q97" s="168">
        <f t="shared" si="44"/>
        <v>0</v>
      </c>
      <c r="R97" s="133"/>
      <c r="T97" s="133" t="b">
        <v>1</v>
      </c>
      <c r="U97" s="133" t="b">
        <v>1</v>
      </c>
      <c r="V97" s="133" t="b">
        <v>1</v>
      </c>
      <c r="W97" s="133" t="b">
        <v>1</v>
      </c>
      <c r="X97" s="133" t="b">
        <v>1</v>
      </c>
      <c r="Y97" s="133" t="b">
        <v>1</v>
      </c>
      <c r="Z97" s="133" t="b">
        <v>1</v>
      </c>
      <c r="AA97" s="133" t="b">
        <v>1</v>
      </c>
      <c r="AB97" s="133" t="b">
        <v>1</v>
      </c>
      <c r="AC97" s="133" t="b">
        <v>1</v>
      </c>
      <c r="AD97" s="133" t="b">
        <v>1</v>
      </c>
      <c r="AE97" s="133" t="b">
        <v>1</v>
      </c>
      <c r="AF97" s="133" t="b">
        <v>1</v>
      </c>
      <c r="AG97" s="133" t="b">
        <v>1</v>
      </c>
    </row>
    <row r="98" spans="1:33">
      <c r="B98" s="195" t="s">
        <v>408</v>
      </c>
      <c r="C98" s="187" t="s">
        <v>270</v>
      </c>
      <c r="D98" s="390">
        <v>24.611099999999997</v>
      </c>
      <c r="E98" s="241">
        <f>IFERROR($D$98*E149/100, 0)</f>
        <v>6.2914087163557015</v>
      </c>
      <c r="F98" s="242">
        <f>IFERROR($D$98*F149/100, 0)</f>
        <v>0.2477204810239543</v>
      </c>
      <c r="G98" s="243">
        <f>IFERROR($D$98*G149/100, 0)</f>
        <v>1.1234725834212893</v>
      </c>
      <c r="H98" s="244">
        <f>IFERROR($D$98*H149/100, 0)</f>
        <v>4.9202156519104587</v>
      </c>
      <c r="I98" s="240">
        <f t="shared" si="28"/>
        <v>18.317595868287238</v>
      </c>
      <c r="J98" s="242">
        <f t="shared" ref="J98:Q98" si="45">IFERROR($D$98*J149/100, 0)</f>
        <v>11.864929447469844</v>
      </c>
      <c r="K98" s="243">
        <f t="shared" si="45"/>
        <v>4.0297012420365226</v>
      </c>
      <c r="L98" s="243">
        <f t="shared" si="45"/>
        <v>2.4229651787808719</v>
      </c>
      <c r="M98" s="245">
        <f t="shared" si="45"/>
        <v>0</v>
      </c>
      <c r="N98" s="240">
        <f t="shared" si="32"/>
        <v>2.0954153570602349E-3</v>
      </c>
      <c r="O98" s="246">
        <f>IFERROR($D$98*O149/100, 0)</f>
        <v>2.0954153570602349E-3</v>
      </c>
      <c r="P98" s="244">
        <f t="shared" si="45"/>
        <v>0</v>
      </c>
      <c r="Q98" s="240">
        <f t="shared" si="45"/>
        <v>0</v>
      </c>
      <c r="R98" s="133"/>
      <c r="T98" s="133" t="b">
        <v>1</v>
      </c>
      <c r="U98" s="133" t="b">
        <v>1</v>
      </c>
      <c r="V98" s="133" t="b">
        <v>1</v>
      </c>
      <c r="W98" s="133" t="b">
        <v>1</v>
      </c>
      <c r="X98" s="133" t="b">
        <v>1</v>
      </c>
      <c r="Y98" s="133" t="b">
        <v>1</v>
      </c>
      <c r="Z98" s="133" t="b">
        <v>1</v>
      </c>
      <c r="AA98" s="133" t="b">
        <v>1</v>
      </c>
      <c r="AB98" s="133" t="b">
        <v>1</v>
      </c>
      <c r="AC98" s="133" t="b">
        <v>1</v>
      </c>
      <c r="AD98" s="133" t="b">
        <v>1</v>
      </c>
      <c r="AE98" s="133" t="b">
        <v>1</v>
      </c>
      <c r="AF98" s="133" t="b">
        <v>1</v>
      </c>
      <c r="AG98" s="133" t="b">
        <v>1</v>
      </c>
    </row>
    <row r="99" spans="1:33">
      <c r="B99" s="195" t="s">
        <v>409</v>
      </c>
      <c r="C99" s="187" t="s">
        <v>274</v>
      </c>
      <c r="D99" s="390">
        <v>0.29211999999999999</v>
      </c>
      <c r="E99" s="241">
        <f>IFERROR($D$99*E150/100, 0)</f>
        <v>7.4675504720302127E-2</v>
      </c>
      <c r="F99" s="242">
        <f>IFERROR($D$99*F150/100, 0)</f>
        <v>2.9403036400940043E-3</v>
      </c>
      <c r="G99" s="243">
        <f>IFERROR($D$99*G150/100, 0)</f>
        <v>1.3334991571649664E-2</v>
      </c>
      <c r="H99" s="244">
        <f>IFERROR($D$99*H150/100, 0)</f>
        <v>5.8400209508558468E-2</v>
      </c>
      <c r="I99" s="240">
        <f t="shared" si="28"/>
        <v>0.21741962387069527</v>
      </c>
      <c r="J99" s="242">
        <f t="shared" ref="J99:Q99" si="46">IFERROR($D$99*J150/100, 0)</f>
        <v>0.1408300803375262</v>
      </c>
      <c r="K99" s="243">
        <f t="shared" si="46"/>
        <v>4.7830301239022592E-2</v>
      </c>
      <c r="L99" s="243">
        <f t="shared" si="46"/>
        <v>2.8759242294146475E-2</v>
      </c>
      <c r="M99" s="245">
        <f t="shared" si="46"/>
        <v>0</v>
      </c>
      <c r="N99" s="240">
        <f t="shared" si="32"/>
        <v>2.4871409002622226E-5</v>
      </c>
      <c r="O99" s="246">
        <f>IFERROR($D$99*O150/100, 0)</f>
        <v>2.4871409002622226E-5</v>
      </c>
      <c r="P99" s="244">
        <f t="shared" si="46"/>
        <v>0</v>
      </c>
      <c r="Q99" s="240">
        <f t="shared" si="46"/>
        <v>0</v>
      </c>
      <c r="R99" s="133"/>
      <c r="T99" s="133" t="b">
        <v>1</v>
      </c>
      <c r="U99" s="133" t="b">
        <v>1</v>
      </c>
      <c r="V99" s="133" t="b">
        <v>1</v>
      </c>
      <c r="W99" s="133" t="b">
        <v>1</v>
      </c>
      <c r="X99" s="133" t="b">
        <v>1</v>
      </c>
      <c r="Y99" s="133" t="b">
        <v>1</v>
      </c>
      <c r="Z99" s="133" t="b">
        <v>1</v>
      </c>
      <c r="AA99" s="133" t="b">
        <v>1</v>
      </c>
      <c r="AB99" s="133" t="b">
        <v>1</v>
      </c>
      <c r="AC99" s="133" t="b">
        <v>1</v>
      </c>
      <c r="AD99" s="133" t="b">
        <v>1</v>
      </c>
      <c r="AE99" s="133" t="b">
        <v>1</v>
      </c>
      <c r="AF99" s="133" t="b">
        <v>1</v>
      </c>
      <c r="AG99" s="133" t="b">
        <v>1</v>
      </c>
    </row>
    <row r="100" spans="1:33">
      <c r="B100" s="195" t="s">
        <v>410</v>
      </c>
      <c r="C100" s="287" t="s">
        <v>321</v>
      </c>
      <c r="D100" s="390">
        <v>0</v>
      </c>
      <c r="E100" s="241">
        <f>IFERROR($D$100*E151/100, 0)</f>
        <v>0</v>
      </c>
      <c r="F100" s="242">
        <f>IFERROR($D$100*F151/100, 0)</f>
        <v>0</v>
      </c>
      <c r="G100" s="243">
        <f>IFERROR($D$100*G151/100, 0)</f>
        <v>0</v>
      </c>
      <c r="H100" s="244">
        <f>IFERROR($D$100*H151/100, 0)</f>
        <v>0</v>
      </c>
      <c r="I100" s="240">
        <f t="shared" si="28"/>
        <v>0</v>
      </c>
      <c r="J100" s="242">
        <f t="shared" ref="J100:Q100" si="47">IFERROR($D$100*J151/100, 0)</f>
        <v>0</v>
      </c>
      <c r="K100" s="243">
        <f t="shared" si="47"/>
        <v>0</v>
      </c>
      <c r="L100" s="243">
        <f t="shared" si="47"/>
        <v>0</v>
      </c>
      <c r="M100" s="245">
        <f t="shared" si="47"/>
        <v>0</v>
      </c>
      <c r="N100" s="240">
        <f t="shared" si="32"/>
        <v>0</v>
      </c>
      <c r="O100" s="246">
        <f>IFERROR($D$100*O151/100, 0)</f>
        <v>0</v>
      </c>
      <c r="P100" s="244">
        <f t="shared" si="47"/>
        <v>0</v>
      </c>
      <c r="Q100" s="240">
        <f t="shared" si="47"/>
        <v>0</v>
      </c>
      <c r="R100" s="133"/>
      <c r="T100" s="133" t="b">
        <v>1</v>
      </c>
      <c r="U100" s="133" t="b">
        <v>1</v>
      </c>
      <c r="V100" s="133" t="b">
        <v>1</v>
      </c>
      <c r="W100" s="133" t="b">
        <v>1</v>
      </c>
      <c r="X100" s="133" t="b">
        <v>1</v>
      </c>
      <c r="Y100" s="133" t="b">
        <v>1</v>
      </c>
      <c r="Z100" s="133" t="b">
        <v>1</v>
      </c>
      <c r="AA100" s="133" t="b">
        <v>1</v>
      </c>
      <c r="AB100" s="133" t="b">
        <v>1</v>
      </c>
      <c r="AC100" s="133" t="b">
        <v>1</v>
      </c>
      <c r="AD100" s="133" t="b">
        <v>1</v>
      </c>
      <c r="AE100" s="133" t="b">
        <v>1</v>
      </c>
      <c r="AF100" s="133" t="b">
        <v>1</v>
      </c>
      <c r="AG100" s="133" t="b">
        <v>1</v>
      </c>
    </row>
    <row r="101" spans="1:33">
      <c r="B101" s="195" t="s">
        <v>411</v>
      </c>
      <c r="C101" s="288" t="s">
        <v>272</v>
      </c>
      <c r="D101" s="390">
        <v>0</v>
      </c>
      <c r="E101" s="241">
        <f>IFERROR($D$101*E152/100, 0)</f>
        <v>0</v>
      </c>
      <c r="F101" s="242">
        <f>IFERROR($D$101*F152/100, 0)</f>
        <v>0</v>
      </c>
      <c r="G101" s="243">
        <f>IFERROR($D$101*G152/100, 0)</f>
        <v>0</v>
      </c>
      <c r="H101" s="244">
        <f>IFERROR($D$101*H152/100, 0)</f>
        <v>0</v>
      </c>
      <c r="I101" s="240">
        <f t="shared" si="28"/>
        <v>0</v>
      </c>
      <c r="J101" s="242">
        <f t="shared" ref="J101:Q101" si="48">IFERROR($D$101*J152/100, 0)</f>
        <v>0</v>
      </c>
      <c r="K101" s="243">
        <f t="shared" si="48"/>
        <v>0</v>
      </c>
      <c r="L101" s="243">
        <f t="shared" si="48"/>
        <v>0</v>
      </c>
      <c r="M101" s="245">
        <f t="shared" si="48"/>
        <v>0</v>
      </c>
      <c r="N101" s="240">
        <f t="shared" si="32"/>
        <v>0</v>
      </c>
      <c r="O101" s="246">
        <f>IFERROR($D$101*O152/100, 0)</f>
        <v>0</v>
      </c>
      <c r="P101" s="244">
        <f t="shared" si="48"/>
        <v>0</v>
      </c>
      <c r="Q101" s="240">
        <f t="shared" si="48"/>
        <v>0</v>
      </c>
      <c r="R101" s="133"/>
      <c r="T101" s="133" t="b">
        <v>1</v>
      </c>
      <c r="U101" s="133" t="b">
        <v>1</v>
      </c>
      <c r="V101" s="133" t="b">
        <v>1</v>
      </c>
      <c r="W101" s="133" t="b">
        <v>1</v>
      </c>
      <c r="X101" s="133" t="b">
        <v>1</v>
      </c>
      <c r="Y101" s="133" t="b">
        <v>1</v>
      </c>
      <c r="Z101" s="133" t="b">
        <v>1</v>
      </c>
      <c r="AA101" s="133" t="b">
        <v>1</v>
      </c>
      <c r="AB101" s="133" t="b">
        <v>1</v>
      </c>
      <c r="AC101" s="133" t="b">
        <v>1</v>
      </c>
      <c r="AD101" s="133" t="b">
        <v>1</v>
      </c>
      <c r="AE101" s="133" t="b">
        <v>1</v>
      </c>
      <c r="AF101" s="133" t="b">
        <v>1</v>
      </c>
      <c r="AG101" s="133" t="b">
        <v>1</v>
      </c>
    </row>
    <row r="102" spans="1:33" ht="27" thickBot="1">
      <c r="B102" s="195" t="s">
        <v>412</v>
      </c>
      <c r="C102" s="288" t="s">
        <v>324</v>
      </c>
      <c r="D102" s="390">
        <v>3.0390299999999999</v>
      </c>
      <c r="E102" s="241">
        <f>IFERROR($D$102*E153/100, 0)</f>
        <v>0.77687628067280501</v>
      </c>
      <c r="F102" s="242">
        <f>IFERROR($D$102*F153/100, 0)</f>
        <v>3.0589042076389433E-2</v>
      </c>
      <c r="G102" s="243">
        <f>IFERROR($D$102*G153/100, 0)</f>
        <v>0.13872873968228974</v>
      </c>
      <c r="H102" s="244">
        <f>IFERROR($D$102*H153/100, 0)</f>
        <v>0.60755849891412583</v>
      </c>
      <c r="I102" s="240">
        <f t="shared" si="28"/>
        <v>2.2618949730650386</v>
      </c>
      <c r="J102" s="242">
        <f t="shared" ref="J102:Q102" si="49">IFERROR($D$102*J153/100, 0)</f>
        <v>1.4651062544439006</v>
      </c>
      <c r="K102" s="243">
        <f t="shared" si="49"/>
        <v>0.49759592076690007</v>
      </c>
      <c r="L102" s="243">
        <f t="shared" si="49"/>
        <v>0.29919279785423786</v>
      </c>
      <c r="M102" s="245">
        <f t="shared" si="49"/>
        <v>0</v>
      </c>
      <c r="N102" s="240">
        <f t="shared" si="32"/>
        <v>2.5874626215678155E-4</v>
      </c>
      <c r="O102" s="246">
        <f>IFERROR($D$102*O153/100, 0)</f>
        <v>2.5874626215678155E-4</v>
      </c>
      <c r="P102" s="244">
        <f t="shared" si="49"/>
        <v>0</v>
      </c>
      <c r="Q102" s="240">
        <f t="shared" si="49"/>
        <v>0</v>
      </c>
      <c r="R102" s="133"/>
      <c r="T102" s="133" t="b">
        <v>1</v>
      </c>
      <c r="U102" s="133" t="b">
        <v>1</v>
      </c>
      <c r="V102" s="133" t="b">
        <v>1</v>
      </c>
      <c r="W102" s="133" t="b">
        <v>1</v>
      </c>
      <c r="X102" s="133" t="b">
        <v>1</v>
      </c>
      <c r="Y102" s="133" t="b">
        <v>1</v>
      </c>
      <c r="Z102" s="133" t="b">
        <v>1</v>
      </c>
      <c r="AA102" s="133" t="b">
        <v>1</v>
      </c>
      <c r="AB102" s="133" t="b">
        <v>1</v>
      </c>
      <c r="AC102" s="133" t="b">
        <v>1</v>
      </c>
      <c r="AD102" s="133" t="b">
        <v>1</v>
      </c>
      <c r="AE102" s="133" t="b">
        <v>1</v>
      </c>
      <c r="AF102" s="133" t="b">
        <v>1</v>
      </c>
      <c r="AG102" s="133" t="b">
        <v>1</v>
      </c>
    </row>
    <row r="103" spans="1:33" ht="15.75" thickBot="1">
      <c r="B103" s="391" t="s">
        <v>413</v>
      </c>
      <c r="C103" s="275" t="s">
        <v>326</v>
      </c>
      <c r="D103" s="393">
        <v>3.9625487397436268</v>
      </c>
      <c r="E103" s="169">
        <f>IFERROR($D$103*E154/100, 0)</f>
        <v>1.0129581237818448</v>
      </c>
      <c r="F103" s="170">
        <f>IFERROR($D$103*F154/100, 0)</f>
        <v>3.988462441297444E-2</v>
      </c>
      <c r="G103" s="171">
        <f>IFERROR($D$103*G154/100, 0)</f>
        <v>0.1808864646266338</v>
      </c>
      <c r="H103" s="172">
        <f>IFERROR($D$103*H154/100, 0)</f>
        <v>0.7921870347422364</v>
      </c>
      <c r="I103" s="168">
        <f t="shared" si="28"/>
        <v>2.9492532403271152</v>
      </c>
      <c r="J103" s="170">
        <f t="shared" ref="J103:Q103" si="50">IFERROR($D$103*J154/100, 0)</f>
        <v>1.9103315670253942</v>
      </c>
      <c r="K103" s="171">
        <f t="shared" si="50"/>
        <v>0.64880836606958459</v>
      </c>
      <c r="L103" s="171">
        <f t="shared" si="50"/>
        <v>0.39011330723213655</v>
      </c>
      <c r="M103" s="173">
        <f t="shared" si="50"/>
        <v>0</v>
      </c>
      <c r="N103" s="168">
        <f t="shared" si="32"/>
        <v>3.3737563466722237E-4</v>
      </c>
      <c r="O103" s="174">
        <f>IFERROR($D$103*O154/100, 0)</f>
        <v>3.3737563466722237E-4</v>
      </c>
      <c r="P103" s="172">
        <f t="shared" si="50"/>
        <v>0</v>
      </c>
      <c r="Q103" s="168">
        <f t="shared" si="50"/>
        <v>0</v>
      </c>
      <c r="R103" s="133"/>
      <c r="T103" s="133" t="b">
        <v>1</v>
      </c>
      <c r="U103" s="133" t="b">
        <v>1</v>
      </c>
      <c r="V103" s="133" t="b">
        <v>1</v>
      </c>
      <c r="W103" s="133" t="b">
        <v>1</v>
      </c>
      <c r="X103" s="133" t="b">
        <v>1</v>
      </c>
      <c r="Y103" s="133" t="b">
        <v>1</v>
      </c>
      <c r="Z103" s="133" t="b">
        <v>1</v>
      </c>
      <c r="AA103" s="133" t="b">
        <v>1</v>
      </c>
      <c r="AB103" s="133" t="b">
        <v>1</v>
      </c>
      <c r="AC103" s="133" t="b">
        <v>1</v>
      </c>
      <c r="AD103" s="133" t="b">
        <v>1</v>
      </c>
      <c r="AE103" s="133" t="b">
        <v>1</v>
      </c>
      <c r="AF103" s="133" t="b">
        <v>1</v>
      </c>
      <c r="AG103" s="133" t="b">
        <v>1</v>
      </c>
    </row>
    <row r="104" spans="1:33">
      <c r="B104" s="391" t="s">
        <v>414</v>
      </c>
      <c r="C104" s="275" t="s">
        <v>328</v>
      </c>
      <c r="D104" s="392">
        <f>SUM(D105:D108)</f>
        <v>109.17012000000001</v>
      </c>
      <c r="E104" s="169">
        <f t="shared" ref="E104:E138" si="51">SUM(F104:H104)</f>
        <v>27.907482580364068</v>
      </c>
      <c r="F104" s="170">
        <f>SUM(F105:F108)</f>
        <v>1.0988405491767057</v>
      </c>
      <c r="G104" s="171">
        <f>SUM(G105:G108)</f>
        <v>4.9835089349444841</v>
      </c>
      <c r="H104" s="172">
        <f>SUM(H105:H108)</f>
        <v>21.82513309624288</v>
      </c>
      <c r="I104" s="168">
        <f t="shared" si="28"/>
        <v>81.253342558943828</v>
      </c>
      <c r="J104" s="170">
        <f t="shared" ref="J104:Q104" si="52">SUM(J105:J108)</f>
        <v>52.630551725514778</v>
      </c>
      <c r="K104" s="171">
        <f t="shared" si="52"/>
        <v>17.874981945434225</v>
      </c>
      <c r="L104" s="171">
        <f t="shared" si="52"/>
        <v>10.74780888799482</v>
      </c>
      <c r="M104" s="173">
        <f t="shared" si="52"/>
        <v>0</v>
      </c>
      <c r="N104" s="168">
        <f t="shared" si="32"/>
        <v>9.2948606921311426E-3</v>
      </c>
      <c r="O104" s="174">
        <f>SUM(O105:O108)</f>
        <v>9.2948606921311426E-3</v>
      </c>
      <c r="P104" s="172">
        <f t="shared" si="52"/>
        <v>0</v>
      </c>
      <c r="Q104" s="168">
        <f t="shared" si="52"/>
        <v>0</v>
      </c>
      <c r="R104" s="133"/>
      <c r="T104" s="133" t="b">
        <v>1</v>
      </c>
      <c r="U104" s="133" t="b">
        <v>1</v>
      </c>
      <c r="V104" s="133" t="b">
        <v>1</v>
      </c>
      <c r="W104" s="133" t="b">
        <v>1</v>
      </c>
      <c r="X104" s="133" t="b">
        <v>1</v>
      </c>
      <c r="Y104" s="133" t="b">
        <v>1</v>
      </c>
      <c r="Z104" s="133" t="b">
        <v>1</v>
      </c>
      <c r="AA104" s="133" t="b">
        <v>1</v>
      </c>
      <c r="AB104" s="133" t="b">
        <v>1</v>
      </c>
      <c r="AC104" s="133" t="b">
        <v>1</v>
      </c>
      <c r="AD104" s="133" t="b">
        <v>1</v>
      </c>
      <c r="AE104" s="133" t="b">
        <v>1</v>
      </c>
      <c r="AF104" s="133" t="b">
        <v>1</v>
      </c>
      <c r="AG104" s="133" t="b">
        <v>1</v>
      </c>
    </row>
    <row r="105" spans="1:33">
      <c r="B105" s="297" t="s">
        <v>415</v>
      </c>
      <c r="C105" s="298" t="s">
        <v>330</v>
      </c>
      <c r="D105" s="390">
        <v>106.90973000000001</v>
      </c>
      <c r="E105" s="241">
        <f t="shared" si="51"/>
        <v>27.329652359513997</v>
      </c>
      <c r="F105" s="242">
        <f>IFERROR($D$105*F156/100, 0)</f>
        <v>1.0760888274697631</v>
      </c>
      <c r="G105" s="243">
        <f>IFERROR($D$105*G156/100, 0)</f>
        <v>4.8803243477931719</v>
      </c>
      <c r="H105" s="244">
        <f>IFERROR($D$105*H156/100, 0)</f>
        <v>21.373239184251062</v>
      </c>
      <c r="I105" s="240">
        <f t="shared" si="28"/>
        <v>79.570975231814273</v>
      </c>
      <c r="J105" s="242">
        <f t="shared" ref="J105:Q105" si="53">IFERROR($D$105*J156/100, 0)</f>
        <v>51.540825225124046</v>
      </c>
      <c r="K105" s="243">
        <f t="shared" si="53"/>
        <v>17.504876733132178</v>
      </c>
      <c r="L105" s="243">
        <f t="shared" si="53"/>
        <v>10.525273273558062</v>
      </c>
      <c r="M105" s="245">
        <f t="shared" si="53"/>
        <v>0</v>
      </c>
      <c r="N105" s="240">
        <f t="shared" si="32"/>
        <v>9.1024086717441874E-3</v>
      </c>
      <c r="O105" s="246">
        <f>IFERROR($D$105*O156/100, 0)</f>
        <v>9.1024086717441874E-3</v>
      </c>
      <c r="P105" s="244">
        <f t="shared" si="53"/>
        <v>0</v>
      </c>
      <c r="Q105" s="240">
        <f t="shared" si="53"/>
        <v>0</v>
      </c>
      <c r="R105" s="133"/>
      <c r="T105" s="133" t="b">
        <v>1</v>
      </c>
      <c r="U105" s="133" t="b">
        <v>1</v>
      </c>
      <c r="V105" s="133" t="b">
        <v>1</v>
      </c>
      <c r="W105" s="133" t="b">
        <v>1</v>
      </c>
      <c r="X105" s="133" t="b">
        <v>1</v>
      </c>
      <c r="Y105" s="133" t="b">
        <v>1</v>
      </c>
      <c r="Z105" s="133" t="b">
        <v>1</v>
      </c>
      <c r="AA105" s="133" t="b">
        <v>1</v>
      </c>
      <c r="AB105" s="133" t="b">
        <v>1</v>
      </c>
      <c r="AC105" s="133" t="b">
        <v>1</v>
      </c>
      <c r="AD105" s="133" t="b">
        <v>1</v>
      </c>
      <c r="AE105" s="133" t="b">
        <v>1</v>
      </c>
      <c r="AF105" s="133" t="b">
        <v>1</v>
      </c>
      <c r="AG105" s="133" t="b">
        <v>1</v>
      </c>
    </row>
    <row r="106" spans="1:33">
      <c r="B106" s="297" t="s">
        <v>416</v>
      </c>
      <c r="C106" s="298" t="s">
        <v>332</v>
      </c>
      <c r="D106" s="390">
        <v>1.89269</v>
      </c>
      <c r="E106" s="241">
        <f t="shared" si="51"/>
        <v>0.48383397586289423</v>
      </c>
      <c r="F106" s="242">
        <f>IFERROR($D$106*F157/100, 0)</f>
        <v>1.9050675395623443E-2</v>
      </c>
      <c r="G106" s="243">
        <f>IFERROR($D$106*G157/100, 0)</f>
        <v>8.6399442687065606E-2</v>
      </c>
      <c r="H106" s="244">
        <f>IFERROR($D$106*H157/100, 0)</f>
        <v>0.37838385778020517</v>
      </c>
      <c r="I106" s="240">
        <f t="shared" si="28"/>
        <v>1.4086948784876978</v>
      </c>
      <c r="J106" s="242">
        <f t="shared" ref="J106:Q106" si="54">IFERROR($D$106*J157/100, 0)</f>
        <v>0.91245955345074792</v>
      </c>
      <c r="K106" s="243">
        <f t="shared" si="54"/>
        <v>0.30989981121486265</v>
      </c>
      <c r="L106" s="243">
        <f t="shared" si="54"/>
        <v>0.18633551382208716</v>
      </c>
      <c r="M106" s="245">
        <f t="shared" si="54"/>
        <v>0</v>
      </c>
      <c r="N106" s="240">
        <f t="shared" si="32"/>
        <v>1.6114564940837006E-4</v>
      </c>
      <c r="O106" s="246">
        <f>IFERROR($D$106*O157/100, 0)</f>
        <v>1.6114564940837006E-4</v>
      </c>
      <c r="P106" s="244">
        <f t="shared" si="54"/>
        <v>0</v>
      </c>
      <c r="Q106" s="240">
        <f t="shared" si="54"/>
        <v>0</v>
      </c>
      <c r="R106" s="133"/>
      <c r="T106" s="133" t="b">
        <v>1</v>
      </c>
      <c r="U106" s="133" t="b">
        <v>1</v>
      </c>
      <c r="V106" s="133" t="b">
        <v>1</v>
      </c>
      <c r="W106" s="133" t="b">
        <v>1</v>
      </c>
      <c r="X106" s="133" t="b">
        <v>1</v>
      </c>
      <c r="Y106" s="133" t="b">
        <v>1</v>
      </c>
      <c r="Z106" s="133" t="b">
        <v>1</v>
      </c>
      <c r="AA106" s="133" t="b">
        <v>1</v>
      </c>
      <c r="AB106" s="133" t="b">
        <v>1</v>
      </c>
      <c r="AC106" s="133" t="b">
        <v>1</v>
      </c>
      <c r="AD106" s="133" t="b">
        <v>1</v>
      </c>
      <c r="AE106" s="133" t="b">
        <v>1</v>
      </c>
      <c r="AF106" s="133" t="b">
        <v>1</v>
      </c>
      <c r="AG106" s="133" t="b">
        <v>1</v>
      </c>
    </row>
    <row r="107" spans="1:33">
      <c r="B107" s="297" t="s">
        <v>417</v>
      </c>
      <c r="C107" s="298" t="s">
        <v>334</v>
      </c>
      <c r="D107" s="390">
        <v>0.36769999999999997</v>
      </c>
      <c r="E107" s="241">
        <f t="shared" si="51"/>
        <v>9.3996244987180247E-2</v>
      </c>
      <c r="F107" s="242">
        <f>IFERROR($D$107*F158/100, 0)</f>
        <v>3.7010463113192017E-3</v>
      </c>
      <c r="G107" s="243">
        <f>IFERROR($D$107*G158/100, 0)</f>
        <v>1.6785144464246136E-2</v>
      </c>
      <c r="H107" s="244">
        <f>IFERROR($D$107*H158/100, 0)</f>
        <v>7.3510054211614911E-2</v>
      </c>
      <c r="I107" s="240">
        <f t="shared" si="28"/>
        <v>0.2736724486418412</v>
      </c>
      <c r="J107" s="242">
        <f t="shared" ref="J107:Q107" si="55">IFERROR($D$107*J158/100, 0)</f>
        <v>0.1772669469399849</v>
      </c>
      <c r="K107" s="243">
        <f t="shared" si="55"/>
        <v>6.0205401087185431E-2</v>
      </c>
      <c r="L107" s="243">
        <f t="shared" si="55"/>
        <v>3.6200100614670883E-2</v>
      </c>
      <c r="M107" s="245">
        <f t="shared" si="55"/>
        <v>0</v>
      </c>
      <c r="N107" s="240">
        <f t="shared" si="32"/>
        <v>3.1306370978584801E-5</v>
      </c>
      <c r="O107" s="246">
        <f>IFERROR($D$107*O158/100, 0)</f>
        <v>3.1306370978584801E-5</v>
      </c>
      <c r="P107" s="244">
        <f t="shared" si="55"/>
        <v>0</v>
      </c>
      <c r="Q107" s="240">
        <f t="shared" si="55"/>
        <v>0</v>
      </c>
      <c r="R107" s="133"/>
      <c r="T107" s="133" t="b">
        <v>1</v>
      </c>
      <c r="U107" s="133" t="b">
        <v>1</v>
      </c>
      <c r="V107" s="133" t="b">
        <v>1</v>
      </c>
      <c r="W107" s="133" t="b">
        <v>1</v>
      </c>
      <c r="X107" s="133" t="b">
        <v>1</v>
      </c>
      <c r="Y107" s="133" t="b">
        <v>1</v>
      </c>
      <c r="Z107" s="133" t="b">
        <v>1</v>
      </c>
      <c r="AA107" s="133" t="b">
        <v>1</v>
      </c>
      <c r="AB107" s="133" t="b">
        <v>1</v>
      </c>
      <c r="AC107" s="133" t="b">
        <v>1</v>
      </c>
      <c r="AD107" s="133" t="b">
        <v>1</v>
      </c>
      <c r="AE107" s="133" t="b">
        <v>1</v>
      </c>
      <c r="AF107" s="133" t="b">
        <v>1</v>
      </c>
      <c r="AG107" s="133" t="b">
        <v>1</v>
      </c>
    </row>
    <row r="108" spans="1:33" ht="15.75" thickBot="1">
      <c r="B108" s="297" t="s">
        <v>418</v>
      </c>
      <c r="C108" s="287" t="s">
        <v>336</v>
      </c>
      <c r="D108" s="394">
        <v>0</v>
      </c>
      <c r="E108" s="249">
        <f t="shared" si="51"/>
        <v>0</v>
      </c>
      <c r="F108" s="250">
        <f>IFERROR($D$108*F159/100, 0)</f>
        <v>0</v>
      </c>
      <c r="G108" s="251">
        <f>IFERROR($D$108*G159/100, 0)</f>
        <v>0</v>
      </c>
      <c r="H108" s="252">
        <f>IFERROR($D$108*H159/100, 0)</f>
        <v>0</v>
      </c>
      <c r="I108" s="248">
        <f t="shared" si="28"/>
        <v>0</v>
      </c>
      <c r="J108" s="250">
        <f t="shared" ref="J108:Q108" si="56">IFERROR($D$108*J159/100, 0)</f>
        <v>0</v>
      </c>
      <c r="K108" s="251">
        <f t="shared" si="56"/>
        <v>0</v>
      </c>
      <c r="L108" s="251">
        <f t="shared" si="56"/>
        <v>0</v>
      </c>
      <c r="M108" s="253">
        <f t="shared" si="56"/>
        <v>0</v>
      </c>
      <c r="N108" s="248">
        <f t="shared" si="32"/>
        <v>0</v>
      </c>
      <c r="O108" s="254">
        <f>IFERROR($D$108*O159/100, 0)</f>
        <v>0</v>
      </c>
      <c r="P108" s="252">
        <f t="shared" si="56"/>
        <v>0</v>
      </c>
      <c r="Q108" s="248">
        <f t="shared" si="56"/>
        <v>0</v>
      </c>
      <c r="R108" s="133"/>
      <c r="T108" s="133" t="b">
        <v>1</v>
      </c>
      <c r="U108" s="133" t="b">
        <v>1</v>
      </c>
      <c r="V108" s="133" t="b">
        <v>1</v>
      </c>
      <c r="W108" s="133" t="b">
        <v>1</v>
      </c>
      <c r="X108" s="133" t="b">
        <v>1</v>
      </c>
      <c r="Y108" s="133" t="b">
        <v>1</v>
      </c>
      <c r="Z108" s="133" t="b">
        <v>1</v>
      </c>
      <c r="AA108" s="133" t="b">
        <v>1</v>
      </c>
      <c r="AB108" s="133" t="b">
        <v>1</v>
      </c>
      <c r="AC108" s="133" t="b">
        <v>1</v>
      </c>
      <c r="AD108" s="133" t="b">
        <v>1</v>
      </c>
      <c r="AE108" s="133" t="b">
        <v>1</v>
      </c>
      <c r="AF108" s="133" t="b">
        <v>1</v>
      </c>
      <c r="AG108" s="133" t="b">
        <v>1</v>
      </c>
    </row>
    <row r="109" spans="1:33">
      <c r="B109" s="391" t="s">
        <v>419</v>
      </c>
      <c r="C109" s="275" t="s">
        <v>338</v>
      </c>
      <c r="D109" s="392">
        <f>SUM(D110:D112)</f>
        <v>0</v>
      </c>
      <c r="E109" s="169">
        <f t="shared" si="51"/>
        <v>0</v>
      </c>
      <c r="F109" s="170">
        <f>SUM(F110:F112)</f>
        <v>0</v>
      </c>
      <c r="G109" s="171">
        <f>SUM(G110:G112)</f>
        <v>0</v>
      </c>
      <c r="H109" s="172">
        <f>SUM(H110:H112)</f>
        <v>0</v>
      </c>
      <c r="I109" s="168">
        <f t="shared" si="28"/>
        <v>0</v>
      </c>
      <c r="J109" s="170">
        <f t="shared" ref="J109:Q109" si="57">SUM(J110:J112)</f>
        <v>0</v>
      </c>
      <c r="K109" s="171">
        <f t="shared" si="57"/>
        <v>0</v>
      </c>
      <c r="L109" s="171">
        <f t="shared" si="57"/>
        <v>0</v>
      </c>
      <c r="M109" s="173">
        <f t="shared" si="57"/>
        <v>0</v>
      </c>
      <c r="N109" s="168">
        <f t="shared" si="32"/>
        <v>0</v>
      </c>
      <c r="O109" s="174">
        <f>SUM(O110:O112)</f>
        <v>0</v>
      </c>
      <c r="P109" s="172">
        <f t="shared" si="57"/>
        <v>0</v>
      </c>
      <c r="Q109" s="168">
        <f t="shared" si="57"/>
        <v>0</v>
      </c>
      <c r="R109" s="133"/>
      <c r="T109" s="133" t="b">
        <v>1</v>
      </c>
      <c r="U109" s="133" t="b">
        <v>1</v>
      </c>
      <c r="V109" s="133" t="b">
        <v>1</v>
      </c>
      <c r="W109" s="133" t="b">
        <v>1</v>
      </c>
      <c r="X109" s="133" t="b">
        <v>1</v>
      </c>
      <c r="Y109" s="133" t="b">
        <v>1</v>
      </c>
      <c r="Z109" s="133" t="b">
        <v>1</v>
      </c>
      <c r="AA109" s="133" t="b">
        <v>1</v>
      </c>
      <c r="AB109" s="133" t="b">
        <v>1</v>
      </c>
      <c r="AC109" s="133" t="b">
        <v>1</v>
      </c>
      <c r="AD109" s="133" t="b">
        <v>1</v>
      </c>
      <c r="AE109" s="133" t="b">
        <v>1</v>
      </c>
      <c r="AF109" s="133" t="b">
        <v>1</v>
      </c>
      <c r="AG109" s="133" t="b">
        <v>1</v>
      </c>
    </row>
    <row r="110" spans="1:33">
      <c r="B110" s="297" t="s">
        <v>420</v>
      </c>
      <c r="C110" s="298" t="s">
        <v>344</v>
      </c>
      <c r="D110" s="390">
        <v>0</v>
      </c>
      <c r="E110" s="241">
        <f t="shared" si="51"/>
        <v>0</v>
      </c>
      <c r="F110" s="242">
        <f>IFERROR($D$110*F161/100, 0)</f>
        <v>0</v>
      </c>
      <c r="G110" s="243">
        <f>IFERROR($D$110*G161/100, 0)</f>
        <v>0</v>
      </c>
      <c r="H110" s="244">
        <f>IFERROR($D$110*H161/100, 0)</f>
        <v>0</v>
      </c>
      <c r="I110" s="240">
        <f t="shared" si="28"/>
        <v>0</v>
      </c>
      <c r="J110" s="242">
        <f t="shared" ref="J110:Q110" si="58">IFERROR($D$110*J161/100, 0)</f>
        <v>0</v>
      </c>
      <c r="K110" s="243">
        <f t="shared" si="58"/>
        <v>0</v>
      </c>
      <c r="L110" s="243">
        <f t="shared" si="58"/>
        <v>0</v>
      </c>
      <c r="M110" s="245">
        <f t="shared" si="58"/>
        <v>0</v>
      </c>
      <c r="N110" s="240">
        <f t="shared" si="32"/>
        <v>0</v>
      </c>
      <c r="O110" s="246">
        <f>IFERROR($D$110*O161/100, 0)</f>
        <v>0</v>
      </c>
      <c r="P110" s="244">
        <f t="shared" si="58"/>
        <v>0</v>
      </c>
      <c r="Q110" s="240">
        <f t="shared" si="58"/>
        <v>0</v>
      </c>
      <c r="R110" s="133"/>
      <c r="T110" s="133" t="b">
        <v>1</v>
      </c>
      <c r="U110" s="133" t="b">
        <v>1</v>
      </c>
      <c r="V110" s="133" t="b">
        <v>1</v>
      </c>
      <c r="W110" s="133" t="b">
        <v>1</v>
      </c>
      <c r="X110" s="133" t="b">
        <v>1</v>
      </c>
      <c r="Y110" s="133" t="b">
        <v>1</v>
      </c>
      <c r="Z110" s="133" t="b">
        <v>1</v>
      </c>
      <c r="AA110" s="133" t="b">
        <v>1</v>
      </c>
      <c r="AB110" s="133" t="b">
        <v>1</v>
      </c>
      <c r="AC110" s="133" t="b">
        <v>1</v>
      </c>
      <c r="AD110" s="133" t="b">
        <v>1</v>
      </c>
      <c r="AE110" s="133" t="b">
        <v>1</v>
      </c>
      <c r="AF110" s="133" t="b">
        <v>1</v>
      </c>
      <c r="AG110" s="133" t="b">
        <v>1</v>
      </c>
    </row>
    <row r="111" spans="1:33" s="133" customFormat="1">
      <c r="A111" s="134"/>
      <c r="B111" s="310" t="s">
        <v>421</v>
      </c>
      <c r="C111" s="298" t="s">
        <v>346</v>
      </c>
      <c r="D111" s="395">
        <v>0</v>
      </c>
      <c r="E111" s="303">
        <f t="shared" si="51"/>
        <v>0</v>
      </c>
      <c r="F111" s="396">
        <f>IFERROR($D$111*F162/100, 0)</f>
        <v>0</v>
      </c>
      <c r="G111" s="397">
        <f>IFERROR($D$111*G162/100, 0)</f>
        <v>0</v>
      </c>
      <c r="H111" s="398">
        <f>IFERROR($D$111*H162/100, 0)</f>
        <v>0</v>
      </c>
      <c r="I111" s="307">
        <f t="shared" si="28"/>
        <v>0</v>
      </c>
      <c r="J111" s="396">
        <f t="shared" ref="J111:Q111" si="59">IFERROR($D$111*J162/100, 0)</f>
        <v>0</v>
      </c>
      <c r="K111" s="397">
        <f t="shared" si="59"/>
        <v>0</v>
      </c>
      <c r="L111" s="397">
        <f t="shared" si="59"/>
        <v>0</v>
      </c>
      <c r="M111" s="399">
        <f t="shared" si="59"/>
        <v>0</v>
      </c>
      <c r="N111" s="307">
        <f t="shared" si="32"/>
        <v>0</v>
      </c>
      <c r="O111" s="400">
        <f>IFERROR($D$111*O162/100, 0)</f>
        <v>0</v>
      </c>
      <c r="P111" s="398">
        <f t="shared" si="59"/>
        <v>0</v>
      </c>
      <c r="Q111" s="307">
        <f t="shared" si="59"/>
        <v>0</v>
      </c>
      <c r="S111" s="134"/>
      <c r="T111" s="133" t="b">
        <v>1</v>
      </c>
      <c r="U111" s="133" t="b">
        <v>1</v>
      </c>
      <c r="V111" s="133" t="b">
        <v>1</v>
      </c>
      <c r="W111" s="133" t="b">
        <v>1</v>
      </c>
      <c r="X111" s="133" t="b">
        <v>1</v>
      </c>
      <c r="Y111" s="133" t="b">
        <v>1</v>
      </c>
      <c r="Z111" s="133" t="b">
        <v>1</v>
      </c>
      <c r="AA111" s="133" t="b">
        <v>1</v>
      </c>
      <c r="AB111" s="133" t="b">
        <v>1</v>
      </c>
      <c r="AC111" s="133" t="b">
        <v>1</v>
      </c>
      <c r="AD111" s="133" t="b">
        <v>1</v>
      </c>
      <c r="AE111" s="133" t="b">
        <v>1</v>
      </c>
      <c r="AF111" s="133" t="b">
        <v>1</v>
      </c>
      <c r="AG111" s="133" t="b">
        <v>1</v>
      </c>
    </row>
    <row r="112" spans="1:33" ht="15.75" thickBot="1">
      <c r="B112" s="310" t="s">
        <v>422</v>
      </c>
      <c r="C112" s="311" t="s">
        <v>348</v>
      </c>
      <c r="D112" s="394">
        <v>0</v>
      </c>
      <c r="E112" s="249">
        <f t="shared" si="51"/>
        <v>0</v>
      </c>
      <c r="F112" s="250">
        <f>IFERROR($D$112*F163/100, 0)</f>
        <v>0</v>
      </c>
      <c r="G112" s="251">
        <f>IFERROR($D$112*G163/100, 0)</f>
        <v>0</v>
      </c>
      <c r="H112" s="252">
        <f>IFERROR($D$112*H163/100, 0)</f>
        <v>0</v>
      </c>
      <c r="I112" s="248">
        <f t="shared" si="28"/>
        <v>0</v>
      </c>
      <c r="J112" s="250">
        <f t="shared" ref="J112:Q112" si="60">IFERROR($D$112*J163/100, 0)</f>
        <v>0</v>
      </c>
      <c r="K112" s="251">
        <f t="shared" si="60"/>
        <v>0</v>
      </c>
      <c r="L112" s="251">
        <f t="shared" si="60"/>
        <v>0</v>
      </c>
      <c r="M112" s="253">
        <f t="shared" si="60"/>
        <v>0</v>
      </c>
      <c r="N112" s="248">
        <f t="shared" si="32"/>
        <v>0</v>
      </c>
      <c r="O112" s="246">
        <f>IFERROR($D$112*O163/100, 0)</f>
        <v>0</v>
      </c>
      <c r="P112" s="252">
        <f t="shared" si="60"/>
        <v>0</v>
      </c>
      <c r="Q112" s="248">
        <f t="shared" si="60"/>
        <v>0</v>
      </c>
      <c r="R112" s="133"/>
      <c r="T112" s="133" t="b">
        <v>1</v>
      </c>
      <c r="U112" s="133" t="b">
        <v>1</v>
      </c>
      <c r="V112" s="133" t="b">
        <v>1</v>
      </c>
      <c r="W112" s="133" t="b">
        <v>1</v>
      </c>
      <c r="X112" s="133" t="b">
        <v>1</v>
      </c>
      <c r="Y112" s="133" t="b">
        <v>1</v>
      </c>
      <c r="Z112" s="133" t="b">
        <v>1</v>
      </c>
      <c r="AA112" s="133" t="b">
        <v>1</v>
      </c>
      <c r="AB112" s="133" t="b">
        <v>1</v>
      </c>
      <c r="AC112" s="133" t="b">
        <v>1</v>
      </c>
      <c r="AD112" s="133" t="b">
        <v>1</v>
      </c>
      <c r="AE112" s="133" t="b">
        <v>1</v>
      </c>
      <c r="AF112" s="133" t="b">
        <v>1</v>
      </c>
      <c r="AG112" s="133" t="b">
        <v>1</v>
      </c>
    </row>
    <row r="113" spans="2:33">
      <c r="B113" s="391" t="s">
        <v>423</v>
      </c>
      <c r="C113" s="275" t="s">
        <v>350</v>
      </c>
      <c r="D113" s="392">
        <f>SUM(D114:D115)</f>
        <v>0</v>
      </c>
      <c r="E113" s="169">
        <f t="shared" si="51"/>
        <v>0</v>
      </c>
      <c r="F113" s="170">
        <f>F114+F115</f>
        <v>0</v>
      </c>
      <c r="G113" s="171">
        <f>G114+G115</f>
        <v>0</v>
      </c>
      <c r="H113" s="172">
        <f>H114+H115</f>
        <v>0</v>
      </c>
      <c r="I113" s="168">
        <f t="shared" si="28"/>
        <v>0</v>
      </c>
      <c r="J113" s="170">
        <f t="shared" ref="J113:Q113" si="61">J114+J115</f>
        <v>0</v>
      </c>
      <c r="K113" s="171">
        <f t="shared" si="61"/>
        <v>0</v>
      </c>
      <c r="L113" s="171">
        <f t="shared" si="61"/>
        <v>0</v>
      </c>
      <c r="M113" s="173">
        <f t="shared" si="61"/>
        <v>0</v>
      </c>
      <c r="N113" s="168">
        <f t="shared" si="32"/>
        <v>0</v>
      </c>
      <c r="O113" s="174">
        <f>O114+O115</f>
        <v>0</v>
      </c>
      <c r="P113" s="172">
        <f t="shared" si="61"/>
        <v>0</v>
      </c>
      <c r="Q113" s="168">
        <f t="shared" si="61"/>
        <v>0</v>
      </c>
      <c r="R113" s="133"/>
      <c r="T113" s="133" t="b">
        <v>1</v>
      </c>
      <c r="U113" s="133" t="b">
        <v>1</v>
      </c>
      <c r="V113" s="133" t="b">
        <v>1</v>
      </c>
      <c r="W113" s="133" t="b">
        <v>1</v>
      </c>
      <c r="X113" s="133" t="b">
        <v>1</v>
      </c>
      <c r="Y113" s="133" t="b">
        <v>1</v>
      </c>
      <c r="Z113" s="133" t="b">
        <v>1</v>
      </c>
      <c r="AA113" s="133" t="b">
        <v>1</v>
      </c>
      <c r="AB113" s="133" t="b">
        <v>1</v>
      </c>
      <c r="AC113" s="133" t="b">
        <v>1</v>
      </c>
      <c r="AD113" s="133" t="b">
        <v>1</v>
      </c>
      <c r="AE113" s="133" t="b">
        <v>1</v>
      </c>
      <c r="AF113" s="133" t="b">
        <v>1</v>
      </c>
      <c r="AG113" s="133" t="b">
        <v>1</v>
      </c>
    </row>
    <row r="114" spans="2:33">
      <c r="B114" s="297" t="s">
        <v>424</v>
      </c>
      <c r="C114" s="296" t="s">
        <v>352</v>
      </c>
      <c r="D114" s="401">
        <v>0</v>
      </c>
      <c r="E114" s="241">
        <f t="shared" si="51"/>
        <v>0</v>
      </c>
      <c r="F114" s="242">
        <f>IFERROR($D$114*F165/100, 0)</f>
        <v>0</v>
      </c>
      <c r="G114" s="243">
        <f>IFERROR($D$114*G165/100, 0)</f>
        <v>0</v>
      </c>
      <c r="H114" s="244">
        <f>IFERROR($D$114*H165/100, 0)</f>
        <v>0</v>
      </c>
      <c r="I114" s="240">
        <f t="shared" si="28"/>
        <v>0</v>
      </c>
      <c r="J114" s="242">
        <f t="shared" ref="J114:Q114" si="62">IFERROR($D$114*J165/100, 0)</f>
        <v>0</v>
      </c>
      <c r="K114" s="243">
        <f t="shared" si="62"/>
        <v>0</v>
      </c>
      <c r="L114" s="243">
        <f t="shared" si="62"/>
        <v>0</v>
      </c>
      <c r="M114" s="245">
        <f t="shared" si="62"/>
        <v>0</v>
      </c>
      <c r="N114" s="240">
        <f t="shared" si="32"/>
        <v>0</v>
      </c>
      <c r="O114" s="246">
        <f>IFERROR($D$114*O165/100, 0)</f>
        <v>0</v>
      </c>
      <c r="P114" s="244">
        <f t="shared" si="62"/>
        <v>0</v>
      </c>
      <c r="Q114" s="240">
        <f t="shared" si="62"/>
        <v>0</v>
      </c>
      <c r="R114" s="133"/>
      <c r="T114" s="133" t="b">
        <v>1</v>
      </c>
      <c r="U114" s="133" t="b">
        <v>1</v>
      </c>
      <c r="V114" s="133" t="b">
        <v>1</v>
      </c>
      <c r="W114" s="133" t="b">
        <v>1</v>
      </c>
      <c r="X114" s="133" t="b">
        <v>1</v>
      </c>
      <c r="Y114" s="133" t="b">
        <v>1</v>
      </c>
      <c r="Z114" s="133" t="b">
        <v>1</v>
      </c>
      <c r="AA114" s="133" t="b">
        <v>1</v>
      </c>
      <c r="AB114" s="133" t="b">
        <v>1</v>
      </c>
      <c r="AC114" s="133" t="b">
        <v>1</v>
      </c>
      <c r="AD114" s="133" t="b">
        <v>1</v>
      </c>
      <c r="AE114" s="133" t="b">
        <v>1</v>
      </c>
      <c r="AF114" s="133" t="b">
        <v>1</v>
      </c>
      <c r="AG114" s="133" t="b">
        <v>1</v>
      </c>
    </row>
    <row r="115" spans="2:33" ht="15.75" thickBot="1">
      <c r="B115" s="310" t="s">
        <v>425</v>
      </c>
      <c r="C115" s="287" t="s">
        <v>354</v>
      </c>
      <c r="D115" s="402">
        <v>0</v>
      </c>
      <c r="E115" s="249">
        <f t="shared" si="51"/>
        <v>0</v>
      </c>
      <c r="F115" s="250">
        <f>IFERROR($D$115*F166/100, 0)</f>
        <v>0</v>
      </c>
      <c r="G115" s="251">
        <f>IFERROR($D$115*G166/100, 0)</f>
        <v>0</v>
      </c>
      <c r="H115" s="252">
        <f>IFERROR($D$115*H166/100, 0)</f>
        <v>0</v>
      </c>
      <c r="I115" s="248">
        <f t="shared" si="28"/>
        <v>0</v>
      </c>
      <c r="J115" s="250">
        <f t="shared" ref="J115:Q115" si="63">IFERROR($D$115*J166/100, 0)</f>
        <v>0</v>
      </c>
      <c r="K115" s="251">
        <f t="shared" si="63"/>
        <v>0</v>
      </c>
      <c r="L115" s="251">
        <f t="shared" si="63"/>
        <v>0</v>
      </c>
      <c r="M115" s="253">
        <f t="shared" si="63"/>
        <v>0</v>
      </c>
      <c r="N115" s="248">
        <f t="shared" si="32"/>
        <v>0</v>
      </c>
      <c r="O115" s="254">
        <f>IFERROR($D$115*O166/100, 0)</f>
        <v>0</v>
      </c>
      <c r="P115" s="252">
        <f t="shared" si="63"/>
        <v>0</v>
      </c>
      <c r="Q115" s="248">
        <f t="shared" si="63"/>
        <v>0</v>
      </c>
      <c r="R115" s="133"/>
      <c r="T115" s="133" t="b">
        <v>1</v>
      </c>
      <c r="U115" s="133" t="b">
        <v>1</v>
      </c>
      <c r="V115" s="133" t="b">
        <v>1</v>
      </c>
      <c r="W115" s="133" t="b">
        <v>1</v>
      </c>
      <c r="X115" s="133" t="b">
        <v>1</v>
      </c>
      <c r="Y115" s="133" t="b">
        <v>1</v>
      </c>
      <c r="Z115" s="133" t="b">
        <v>1</v>
      </c>
      <c r="AA115" s="133" t="b">
        <v>1</v>
      </c>
      <c r="AB115" s="133" t="b">
        <v>1</v>
      </c>
      <c r="AC115" s="133" t="b">
        <v>1</v>
      </c>
      <c r="AD115" s="133" t="b">
        <v>1</v>
      </c>
      <c r="AE115" s="133" t="b">
        <v>1</v>
      </c>
      <c r="AF115" s="133" t="b">
        <v>1</v>
      </c>
      <c r="AG115" s="133" t="b">
        <v>1</v>
      </c>
    </row>
    <row r="116" spans="2:33">
      <c r="B116" s="391" t="s">
        <v>426</v>
      </c>
      <c r="C116" s="275" t="s">
        <v>356</v>
      </c>
      <c r="D116" s="392">
        <f>SUM(D117:D130)</f>
        <v>1.2685099999999998</v>
      </c>
      <c r="E116" s="169">
        <f t="shared" si="51"/>
        <v>0.32427298539213489</v>
      </c>
      <c r="F116" s="170">
        <f>SUM(F117:F130)</f>
        <v>1.2768056177241013E-2</v>
      </c>
      <c r="G116" s="171">
        <f t="shared" ref="G116:Q116" si="64">SUM(G117:G130)</f>
        <v>5.7906237705577554E-2</v>
      </c>
      <c r="H116" s="172">
        <f t="shared" si="64"/>
        <v>0.25359869150931635</v>
      </c>
      <c r="I116" s="168">
        <f t="shared" si="28"/>
        <v>0.94412901231074775</v>
      </c>
      <c r="J116" s="170">
        <f t="shared" si="64"/>
        <v>0.61154445162589122</v>
      </c>
      <c r="K116" s="171">
        <f t="shared" si="64"/>
        <v>0.20769962831956917</v>
      </c>
      <c r="L116" s="171">
        <f t="shared" si="64"/>
        <v>0.12488493236528736</v>
      </c>
      <c r="M116" s="173">
        <f t="shared" si="64"/>
        <v>0</v>
      </c>
      <c r="N116" s="168">
        <f t="shared" si="32"/>
        <v>1.0800229711733642E-4</v>
      </c>
      <c r="O116" s="174">
        <f>SUM(O117:O130)</f>
        <v>1.0800229711733642E-4</v>
      </c>
      <c r="P116" s="172">
        <f t="shared" si="64"/>
        <v>0</v>
      </c>
      <c r="Q116" s="168">
        <f t="shared" si="64"/>
        <v>0</v>
      </c>
      <c r="R116" s="133"/>
      <c r="T116" s="133" t="b">
        <v>1</v>
      </c>
      <c r="U116" s="133" t="b">
        <v>1</v>
      </c>
      <c r="V116" s="133" t="b">
        <v>1</v>
      </c>
      <c r="W116" s="133" t="b">
        <v>1</v>
      </c>
      <c r="X116" s="133" t="b">
        <v>1</v>
      </c>
      <c r="Y116" s="133" t="b">
        <v>1</v>
      </c>
      <c r="Z116" s="133" t="b">
        <v>1</v>
      </c>
      <c r="AA116" s="133" t="b">
        <v>1</v>
      </c>
      <c r="AB116" s="133" t="b">
        <v>1</v>
      </c>
      <c r="AC116" s="133" t="b">
        <v>1</v>
      </c>
      <c r="AD116" s="133" t="b">
        <v>1</v>
      </c>
      <c r="AE116" s="133" t="b">
        <v>1</v>
      </c>
      <c r="AF116" s="133" t="b">
        <v>1</v>
      </c>
      <c r="AG116" s="133" t="b">
        <v>1</v>
      </c>
    </row>
    <row r="117" spans="2:33">
      <c r="B117" s="297" t="s">
        <v>427</v>
      </c>
      <c r="C117" s="296" t="s">
        <v>358</v>
      </c>
      <c r="D117" s="390">
        <v>0</v>
      </c>
      <c r="E117" s="241">
        <f t="shared" si="51"/>
        <v>0</v>
      </c>
      <c r="F117" s="242">
        <f>IFERROR($D$117*F168/100, 0)</f>
        <v>0</v>
      </c>
      <c r="G117" s="243">
        <f>IFERROR($D$117*G168/100, 0)</f>
        <v>0</v>
      </c>
      <c r="H117" s="244">
        <f>IFERROR($D$117*H168/100, 0)</f>
        <v>0</v>
      </c>
      <c r="I117" s="240">
        <f t="shared" si="28"/>
        <v>0</v>
      </c>
      <c r="J117" s="242">
        <f t="shared" ref="J117:Q117" si="65">IFERROR($D$117*J168/100, 0)</f>
        <v>0</v>
      </c>
      <c r="K117" s="243">
        <f t="shared" si="65"/>
        <v>0</v>
      </c>
      <c r="L117" s="243">
        <f t="shared" si="65"/>
        <v>0</v>
      </c>
      <c r="M117" s="245">
        <f t="shared" si="65"/>
        <v>0</v>
      </c>
      <c r="N117" s="240">
        <f t="shared" si="32"/>
        <v>0</v>
      </c>
      <c r="O117" s="246">
        <f>IFERROR($D$117*O168/100, 0)</f>
        <v>0</v>
      </c>
      <c r="P117" s="244">
        <f t="shared" si="65"/>
        <v>0</v>
      </c>
      <c r="Q117" s="240">
        <f t="shared" si="65"/>
        <v>0</v>
      </c>
      <c r="R117" s="133"/>
      <c r="T117" s="133" t="b">
        <v>1</v>
      </c>
      <c r="U117" s="133" t="b">
        <v>1</v>
      </c>
      <c r="V117" s="133" t="b">
        <v>1</v>
      </c>
      <c r="W117" s="133" t="b">
        <v>1</v>
      </c>
      <c r="X117" s="133" t="b">
        <v>1</v>
      </c>
      <c r="Y117" s="133" t="b">
        <v>1</v>
      </c>
      <c r="Z117" s="133" t="b">
        <v>1</v>
      </c>
      <c r="AA117" s="133" t="b">
        <v>1</v>
      </c>
      <c r="AB117" s="133" t="b">
        <v>1</v>
      </c>
      <c r="AC117" s="133" t="b">
        <v>1</v>
      </c>
      <c r="AD117" s="133" t="b">
        <v>1</v>
      </c>
      <c r="AE117" s="133" t="b">
        <v>1</v>
      </c>
      <c r="AF117" s="133" t="b">
        <v>1</v>
      </c>
      <c r="AG117" s="133" t="b">
        <v>1</v>
      </c>
    </row>
    <row r="118" spans="2:33">
      <c r="B118" s="297" t="s">
        <v>428</v>
      </c>
      <c r="C118" s="296" t="s">
        <v>360</v>
      </c>
      <c r="D118" s="390">
        <v>0</v>
      </c>
      <c r="E118" s="241">
        <f t="shared" si="51"/>
        <v>0</v>
      </c>
      <c r="F118" s="242">
        <f>IFERROR($D$118*F169/100, 0)</f>
        <v>0</v>
      </c>
      <c r="G118" s="243">
        <f>IFERROR($D$118*G169/100, 0)</f>
        <v>0</v>
      </c>
      <c r="H118" s="244">
        <f>IFERROR($D$118*H169/100, 0)</f>
        <v>0</v>
      </c>
      <c r="I118" s="240">
        <f t="shared" si="28"/>
        <v>0</v>
      </c>
      <c r="J118" s="242">
        <f t="shared" ref="J118:Q118" si="66">IFERROR($D$118*J169/100, 0)</f>
        <v>0</v>
      </c>
      <c r="K118" s="243">
        <f t="shared" si="66"/>
        <v>0</v>
      </c>
      <c r="L118" s="243">
        <f t="shared" si="66"/>
        <v>0</v>
      </c>
      <c r="M118" s="245">
        <f t="shared" si="66"/>
        <v>0</v>
      </c>
      <c r="N118" s="240">
        <f t="shared" si="32"/>
        <v>0</v>
      </c>
      <c r="O118" s="246">
        <f>IFERROR($D$118*O169/100, 0)</f>
        <v>0</v>
      </c>
      <c r="P118" s="244">
        <f t="shared" si="66"/>
        <v>0</v>
      </c>
      <c r="Q118" s="240">
        <f t="shared" si="66"/>
        <v>0</v>
      </c>
      <c r="R118" s="133"/>
      <c r="T118" s="133" t="b">
        <v>1</v>
      </c>
      <c r="U118" s="133" t="b">
        <v>1</v>
      </c>
      <c r="V118" s="133" t="b">
        <v>1</v>
      </c>
      <c r="W118" s="133" t="b">
        <v>1</v>
      </c>
      <c r="X118" s="133" t="b">
        <v>1</v>
      </c>
      <c r="Y118" s="133" t="b">
        <v>1</v>
      </c>
      <c r="Z118" s="133" t="b">
        <v>1</v>
      </c>
      <c r="AA118" s="133" t="b">
        <v>1</v>
      </c>
      <c r="AB118" s="133" t="b">
        <v>1</v>
      </c>
      <c r="AC118" s="133" t="b">
        <v>1</v>
      </c>
      <c r="AD118" s="133" t="b">
        <v>1</v>
      </c>
      <c r="AE118" s="133" t="b">
        <v>1</v>
      </c>
      <c r="AF118" s="133" t="b">
        <v>1</v>
      </c>
      <c r="AG118" s="133" t="b">
        <v>1</v>
      </c>
    </row>
    <row r="119" spans="2:33">
      <c r="B119" s="297" t="s">
        <v>429</v>
      </c>
      <c r="C119" s="296" t="s">
        <v>362</v>
      </c>
      <c r="D119" s="390">
        <v>0</v>
      </c>
      <c r="E119" s="241">
        <f t="shared" si="51"/>
        <v>0</v>
      </c>
      <c r="F119" s="242">
        <f>IFERROR($D$119*F170/100, 0)</f>
        <v>0</v>
      </c>
      <c r="G119" s="243">
        <f>IFERROR($D$119*G170/100, 0)</f>
        <v>0</v>
      </c>
      <c r="H119" s="244">
        <f>IFERROR($D$119*H170/100, 0)</f>
        <v>0</v>
      </c>
      <c r="I119" s="240">
        <f t="shared" ref="I119:I138" si="67">SUM(J119:L119)</f>
        <v>0</v>
      </c>
      <c r="J119" s="242">
        <f t="shared" ref="J119:Q119" si="68">IFERROR($D$119*J170/100, 0)</f>
        <v>0</v>
      </c>
      <c r="K119" s="243">
        <f t="shared" si="68"/>
        <v>0</v>
      </c>
      <c r="L119" s="243">
        <f t="shared" si="68"/>
        <v>0</v>
      </c>
      <c r="M119" s="245">
        <f t="shared" si="68"/>
        <v>0</v>
      </c>
      <c r="N119" s="240">
        <f t="shared" si="32"/>
        <v>0</v>
      </c>
      <c r="O119" s="246">
        <f>IFERROR($D$119*O170/100, 0)</f>
        <v>0</v>
      </c>
      <c r="P119" s="244">
        <f t="shared" si="68"/>
        <v>0</v>
      </c>
      <c r="Q119" s="240">
        <f t="shared" si="68"/>
        <v>0</v>
      </c>
      <c r="R119" s="133"/>
      <c r="T119" s="133" t="b">
        <v>1</v>
      </c>
      <c r="U119" s="133" t="b">
        <v>1</v>
      </c>
      <c r="V119" s="133" t="b">
        <v>1</v>
      </c>
      <c r="W119" s="133" t="b">
        <v>1</v>
      </c>
      <c r="X119" s="133" t="b">
        <v>1</v>
      </c>
      <c r="Y119" s="133" t="b">
        <v>1</v>
      </c>
      <c r="Z119" s="133" t="b">
        <v>1</v>
      </c>
      <c r="AA119" s="133" t="b">
        <v>1</v>
      </c>
      <c r="AB119" s="133" t="b">
        <v>1</v>
      </c>
      <c r="AC119" s="133" t="b">
        <v>1</v>
      </c>
      <c r="AD119" s="133" t="b">
        <v>1</v>
      </c>
      <c r="AE119" s="133" t="b">
        <v>1</v>
      </c>
      <c r="AF119" s="133" t="b">
        <v>1</v>
      </c>
      <c r="AG119" s="133" t="b">
        <v>1</v>
      </c>
    </row>
    <row r="120" spans="2:33">
      <c r="B120" s="297" t="s">
        <v>430</v>
      </c>
      <c r="C120" s="296" t="s">
        <v>364</v>
      </c>
      <c r="D120" s="390">
        <v>0</v>
      </c>
      <c r="E120" s="241">
        <f t="shared" si="51"/>
        <v>0</v>
      </c>
      <c r="F120" s="242">
        <f>IFERROR($D$120*F171/100, 0)</f>
        <v>0</v>
      </c>
      <c r="G120" s="243">
        <f>IFERROR($D$120*G171/100, 0)</f>
        <v>0</v>
      </c>
      <c r="H120" s="244">
        <f>IFERROR($D$120*H171/100, 0)</f>
        <v>0</v>
      </c>
      <c r="I120" s="240">
        <f t="shared" si="67"/>
        <v>0</v>
      </c>
      <c r="J120" s="242">
        <f t="shared" ref="J120:Q120" si="69">IFERROR($D$120*J171/100, 0)</f>
        <v>0</v>
      </c>
      <c r="K120" s="243">
        <f t="shared" si="69"/>
        <v>0</v>
      </c>
      <c r="L120" s="243">
        <f t="shared" si="69"/>
        <v>0</v>
      </c>
      <c r="M120" s="245">
        <f t="shared" si="69"/>
        <v>0</v>
      </c>
      <c r="N120" s="240">
        <f t="shared" si="32"/>
        <v>0</v>
      </c>
      <c r="O120" s="246">
        <f>IFERROR($D$120*O171/100, 0)</f>
        <v>0</v>
      </c>
      <c r="P120" s="244">
        <f t="shared" si="69"/>
        <v>0</v>
      </c>
      <c r="Q120" s="240">
        <f t="shared" si="69"/>
        <v>0</v>
      </c>
      <c r="R120" s="133"/>
      <c r="T120" s="133" t="b">
        <v>1</v>
      </c>
      <c r="U120" s="133" t="b">
        <v>1</v>
      </c>
      <c r="V120" s="133" t="b">
        <v>1</v>
      </c>
      <c r="W120" s="133" t="b">
        <v>1</v>
      </c>
      <c r="X120" s="133" t="b">
        <v>1</v>
      </c>
      <c r="Y120" s="133" t="b">
        <v>1</v>
      </c>
      <c r="Z120" s="133" t="b">
        <v>1</v>
      </c>
      <c r="AA120" s="133" t="b">
        <v>1</v>
      </c>
      <c r="AB120" s="133" t="b">
        <v>1</v>
      </c>
      <c r="AC120" s="133" t="b">
        <v>1</v>
      </c>
      <c r="AD120" s="133" t="b">
        <v>1</v>
      </c>
      <c r="AE120" s="133" t="b">
        <v>1</v>
      </c>
      <c r="AF120" s="133" t="b">
        <v>1</v>
      </c>
      <c r="AG120" s="133" t="b">
        <v>1</v>
      </c>
    </row>
    <row r="121" spans="2:33">
      <c r="B121" s="297" t="s">
        <v>431</v>
      </c>
      <c r="C121" s="296" t="s">
        <v>366</v>
      </c>
      <c r="D121" s="390">
        <v>0.34605999999999992</v>
      </c>
      <c r="E121" s="241">
        <f t="shared" si="51"/>
        <v>8.8464347403490864E-2</v>
      </c>
      <c r="F121" s="242">
        <f>IFERROR($D$121*F172/100, 0)</f>
        <v>3.4832311299840164E-3</v>
      </c>
      <c r="G121" s="243">
        <f>IFERROR($D$121*G172/100, 0)</f>
        <v>1.5797299682613591E-2</v>
      </c>
      <c r="H121" s="244">
        <f>IFERROR($D$121*H172/100, 0)</f>
        <v>6.918381659089326E-2</v>
      </c>
      <c r="I121" s="240">
        <f t="shared" si="67"/>
        <v>0.2575661886782582</v>
      </c>
      <c r="J121" s="242">
        <f t="shared" ref="J121:Q121" si="70">IFERROR($D$121*J172/100, 0)</f>
        <v>0.16683437491991068</v>
      </c>
      <c r="K121" s="243">
        <f t="shared" si="70"/>
        <v>5.6662173239682853E-2</v>
      </c>
      <c r="L121" s="243">
        <f t="shared" si="70"/>
        <v>3.4069640518664686E-2</v>
      </c>
      <c r="M121" s="245">
        <f t="shared" si="70"/>
        <v>0</v>
      </c>
      <c r="N121" s="240">
        <f t="shared" si="32"/>
        <v>2.9463918250881303E-5</v>
      </c>
      <c r="O121" s="246">
        <f>IFERROR($D$121*O172/100, 0)</f>
        <v>2.9463918250881303E-5</v>
      </c>
      <c r="P121" s="244">
        <f t="shared" si="70"/>
        <v>0</v>
      </c>
      <c r="Q121" s="240">
        <f t="shared" si="70"/>
        <v>0</v>
      </c>
      <c r="R121" s="133"/>
      <c r="T121" s="133" t="b">
        <v>1</v>
      </c>
      <c r="U121" s="133" t="b">
        <v>1</v>
      </c>
      <c r="V121" s="133" t="b">
        <v>1</v>
      </c>
      <c r="W121" s="133" t="b">
        <v>1</v>
      </c>
      <c r="X121" s="133" t="b">
        <v>1</v>
      </c>
      <c r="Y121" s="133" t="b">
        <v>1</v>
      </c>
      <c r="Z121" s="133" t="b">
        <v>1</v>
      </c>
      <c r="AA121" s="133" t="b">
        <v>1</v>
      </c>
      <c r="AB121" s="133" t="b">
        <v>1</v>
      </c>
      <c r="AC121" s="133" t="b">
        <v>1</v>
      </c>
      <c r="AD121" s="133" t="b">
        <v>1</v>
      </c>
      <c r="AE121" s="133" t="b">
        <v>1</v>
      </c>
      <c r="AF121" s="133" t="b">
        <v>1</v>
      </c>
      <c r="AG121" s="133" t="b">
        <v>1</v>
      </c>
    </row>
    <row r="122" spans="2:33">
      <c r="B122" s="297" t="s">
        <v>432</v>
      </c>
      <c r="C122" s="296" t="s">
        <v>368</v>
      </c>
      <c r="D122" s="401">
        <v>0</v>
      </c>
      <c r="E122" s="241">
        <f t="shared" si="51"/>
        <v>0</v>
      </c>
      <c r="F122" s="242">
        <f>IFERROR($D$122*F173/100, 0)</f>
        <v>0</v>
      </c>
      <c r="G122" s="243">
        <f>IFERROR($D$122*G173/100, 0)</f>
        <v>0</v>
      </c>
      <c r="H122" s="244">
        <f>IFERROR($D$122*H173/100, 0)</f>
        <v>0</v>
      </c>
      <c r="I122" s="240">
        <f t="shared" si="67"/>
        <v>0</v>
      </c>
      <c r="J122" s="242">
        <f t="shared" ref="J122:Q122" si="71">IFERROR($D$122*J173/100, 0)</f>
        <v>0</v>
      </c>
      <c r="K122" s="243">
        <f t="shared" si="71"/>
        <v>0</v>
      </c>
      <c r="L122" s="243">
        <f t="shared" si="71"/>
        <v>0</v>
      </c>
      <c r="M122" s="245">
        <f t="shared" si="71"/>
        <v>0</v>
      </c>
      <c r="N122" s="240">
        <f t="shared" si="32"/>
        <v>0</v>
      </c>
      <c r="O122" s="246">
        <f>IFERROR($D$122*O173/100, 0)</f>
        <v>0</v>
      </c>
      <c r="P122" s="244">
        <f t="shared" si="71"/>
        <v>0</v>
      </c>
      <c r="Q122" s="240">
        <f t="shared" si="71"/>
        <v>0</v>
      </c>
      <c r="R122" s="133"/>
      <c r="T122" s="133" t="b">
        <v>1</v>
      </c>
      <c r="U122" s="133" t="b">
        <v>1</v>
      </c>
      <c r="V122" s="133" t="b">
        <v>1</v>
      </c>
      <c r="W122" s="133" t="b">
        <v>1</v>
      </c>
      <c r="X122" s="133" t="b">
        <v>1</v>
      </c>
      <c r="Y122" s="133" t="b">
        <v>1</v>
      </c>
      <c r="Z122" s="133" t="b">
        <v>1</v>
      </c>
      <c r="AA122" s="133" t="b">
        <v>1</v>
      </c>
      <c r="AB122" s="133" t="b">
        <v>1</v>
      </c>
      <c r="AC122" s="133" t="b">
        <v>1</v>
      </c>
      <c r="AD122" s="133" t="b">
        <v>1</v>
      </c>
      <c r="AE122" s="133" t="b">
        <v>1</v>
      </c>
      <c r="AF122" s="133" t="b">
        <v>1</v>
      </c>
      <c r="AG122" s="133" t="b">
        <v>1</v>
      </c>
    </row>
    <row r="123" spans="2:33">
      <c r="B123" s="297" t="s">
        <v>433</v>
      </c>
      <c r="C123" s="296" t="s">
        <v>370</v>
      </c>
      <c r="D123" s="390">
        <v>0.34599999999999997</v>
      </c>
      <c r="E123" s="241">
        <f t="shared" si="51"/>
        <v>8.8449009424977881E-2</v>
      </c>
      <c r="F123" s="242">
        <f>IFERROR($D$123*F174/100, 0)</f>
        <v>3.4826272061910359E-3</v>
      </c>
      <c r="G123" s="243">
        <f>IFERROR($D$123*G174/100, 0)</f>
        <v>1.5794560741444558E-2</v>
      </c>
      <c r="H123" s="244">
        <f>IFERROR($D$123*H174/100, 0)</f>
        <v>6.9171821477342285E-2</v>
      </c>
      <c r="I123" s="240">
        <f t="shared" si="67"/>
        <v>0.25752153176523535</v>
      </c>
      <c r="J123" s="242">
        <f t="shared" ref="J123:Q123" si="72">IFERROR($D$123*J174/100, 0)</f>
        <v>0.16680544911948536</v>
      </c>
      <c r="K123" s="243">
        <f t="shared" si="72"/>
        <v>5.6652349132896809E-2</v>
      </c>
      <c r="L123" s="243">
        <f t="shared" si="72"/>
        <v>3.406373351285321E-2</v>
      </c>
      <c r="M123" s="245">
        <f t="shared" si="72"/>
        <v>0</v>
      </c>
      <c r="N123" s="240">
        <f t="shared" si="32"/>
        <v>2.9458809786756434E-5</v>
      </c>
      <c r="O123" s="246">
        <f>IFERROR($D$123*O174/100, 0)</f>
        <v>2.9458809786756434E-5</v>
      </c>
      <c r="P123" s="244">
        <f t="shared" si="72"/>
        <v>0</v>
      </c>
      <c r="Q123" s="240">
        <f t="shared" si="72"/>
        <v>0</v>
      </c>
      <c r="R123" s="133"/>
      <c r="T123" s="133" t="b">
        <v>1</v>
      </c>
      <c r="U123" s="133" t="b">
        <v>1</v>
      </c>
      <c r="V123" s="133" t="b">
        <v>1</v>
      </c>
      <c r="W123" s="133" t="b">
        <v>1</v>
      </c>
      <c r="X123" s="133" t="b">
        <v>1</v>
      </c>
      <c r="Y123" s="133" t="b">
        <v>1</v>
      </c>
      <c r="Z123" s="133" t="b">
        <v>1</v>
      </c>
      <c r="AA123" s="133" t="b">
        <v>1</v>
      </c>
      <c r="AB123" s="133" t="b">
        <v>1</v>
      </c>
      <c r="AC123" s="133" t="b">
        <v>1</v>
      </c>
      <c r="AD123" s="133" t="b">
        <v>1</v>
      </c>
      <c r="AE123" s="133" t="b">
        <v>1</v>
      </c>
      <c r="AF123" s="133" t="b">
        <v>1</v>
      </c>
      <c r="AG123" s="133" t="b">
        <v>1</v>
      </c>
    </row>
    <row r="124" spans="2:33">
      <c r="B124" s="297" t="s">
        <v>434</v>
      </c>
      <c r="C124" s="296" t="s">
        <v>372</v>
      </c>
      <c r="D124" s="390">
        <v>0</v>
      </c>
      <c r="E124" s="241">
        <f t="shared" si="51"/>
        <v>0</v>
      </c>
      <c r="F124" s="242">
        <f>IFERROR($D$124*F175/100, 0)</f>
        <v>0</v>
      </c>
      <c r="G124" s="243">
        <f>IFERROR($D$124*G175/100, 0)</f>
        <v>0</v>
      </c>
      <c r="H124" s="244">
        <f>IFERROR($D$124*H175/100, 0)</f>
        <v>0</v>
      </c>
      <c r="I124" s="240">
        <f t="shared" si="67"/>
        <v>0</v>
      </c>
      <c r="J124" s="242">
        <f t="shared" ref="J124:Q124" si="73">IFERROR($D$124*J175/100, 0)</f>
        <v>0</v>
      </c>
      <c r="K124" s="243">
        <f t="shared" si="73"/>
        <v>0</v>
      </c>
      <c r="L124" s="243">
        <f t="shared" si="73"/>
        <v>0</v>
      </c>
      <c r="M124" s="245">
        <f t="shared" si="73"/>
        <v>0</v>
      </c>
      <c r="N124" s="240">
        <f t="shared" si="32"/>
        <v>0</v>
      </c>
      <c r="O124" s="246">
        <f>IFERROR($D$124*O175/100, 0)</f>
        <v>0</v>
      </c>
      <c r="P124" s="244">
        <f t="shared" si="73"/>
        <v>0</v>
      </c>
      <c r="Q124" s="240">
        <f t="shared" si="73"/>
        <v>0</v>
      </c>
      <c r="R124" s="133"/>
      <c r="T124" s="133" t="b">
        <v>1</v>
      </c>
      <c r="U124" s="133" t="b">
        <v>1</v>
      </c>
      <c r="V124" s="133" t="b">
        <v>1</v>
      </c>
      <c r="W124" s="133" t="b">
        <v>1</v>
      </c>
      <c r="X124" s="133" t="b">
        <v>1</v>
      </c>
      <c r="Y124" s="133" t="b">
        <v>1</v>
      </c>
      <c r="Z124" s="133" t="b">
        <v>1</v>
      </c>
      <c r="AA124" s="133" t="b">
        <v>1</v>
      </c>
      <c r="AB124" s="133" t="b">
        <v>1</v>
      </c>
      <c r="AC124" s="133" t="b">
        <v>1</v>
      </c>
      <c r="AD124" s="133" t="b">
        <v>1</v>
      </c>
      <c r="AE124" s="133" t="b">
        <v>1</v>
      </c>
      <c r="AF124" s="133" t="b">
        <v>1</v>
      </c>
      <c r="AG124" s="133" t="b">
        <v>1</v>
      </c>
    </row>
    <row r="125" spans="2:33">
      <c r="B125" s="297" t="s">
        <v>435</v>
      </c>
      <c r="C125" s="296" t="s">
        <v>374</v>
      </c>
      <c r="D125" s="390">
        <v>0</v>
      </c>
      <c r="E125" s="241">
        <f t="shared" si="51"/>
        <v>0</v>
      </c>
      <c r="F125" s="242">
        <f>IFERROR($D$125*F176/100, 0)</f>
        <v>0</v>
      </c>
      <c r="G125" s="243">
        <f>IFERROR($D$125*G176/100, 0)</f>
        <v>0</v>
      </c>
      <c r="H125" s="244">
        <f>IFERROR($D$125*H176/100, 0)</f>
        <v>0</v>
      </c>
      <c r="I125" s="240">
        <f t="shared" si="67"/>
        <v>0</v>
      </c>
      <c r="J125" s="242">
        <f t="shared" ref="J125:Q125" si="74">IFERROR($D$125*J176/100, 0)</f>
        <v>0</v>
      </c>
      <c r="K125" s="243">
        <f t="shared" si="74"/>
        <v>0</v>
      </c>
      <c r="L125" s="243">
        <f t="shared" si="74"/>
        <v>0</v>
      </c>
      <c r="M125" s="245">
        <f t="shared" si="74"/>
        <v>0</v>
      </c>
      <c r="N125" s="240">
        <f t="shared" si="32"/>
        <v>0</v>
      </c>
      <c r="O125" s="246">
        <f>IFERROR($D$125*O176/100, 0)</f>
        <v>0</v>
      </c>
      <c r="P125" s="244">
        <f t="shared" si="74"/>
        <v>0</v>
      </c>
      <c r="Q125" s="240">
        <f t="shared" si="74"/>
        <v>0</v>
      </c>
      <c r="R125" s="133"/>
      <c r="T125" s="133" t="b">
        <v>1</v>
      </c>
      <c r="U125" s="133" t="b">
        <v>1</v>
      </c>
      <c r="V125" s="133" t="b">
        <v>1</v>
      </c>
      <c r="W125" s="133" t="b">
        <v>1</v>
      </c>
      <c r="X125" s="133" t="b">
        <v>1</v>
      </c>
      <c r="Y125" s="133" t="b">
        <v>1</v>
      </c>
      <c r="Z125" s="133" t="b">
        <v>1</v>
      </c>
      <c r="AA125" s="133" t="b">
        <v>1</v>
      </c>
      <c r="AB125" s="133" t="b">
        <v>1</v>
      </c>
      <c r="AC125" s="133" t="b">
        <v>1</v>
      </c>
      <c r="AD125" s="133" t="b">
        <v>1</v>
      </c>
      <c r="AE125" s="133" t="b">
        <v>1</v>
      </c>
      <c r="AF125" s="133" t="b">
        <v>1</v>
      </c>
      <c r="AG125" s="133" t="b">
        <v>1</v>
      </c>
    </row>
    <row r="126" spans="2:33">
      <c r="B126" s="297" t="s">
        <v>436</v>
      </c>
      <c r="C126" s="296" t="s">
        <v>376</v>
      </c>
      <c r="D126" s="390">
        <v>0</v>
      </c>
      <c r="E126" s="241">
        <f t="shared" si="51"/>
        <v>0</v>
      </c>
      <c r="F126" s="242">
        <f>IFERROR($D$126*F177/100, 0)</f>
        <v>0</v>
      </c>
      <c r="G126" s="243">
        <f>IFERROR($D$126*G177/100, 0)</f>
        <v>0</v>
      </c>
      <c r="H126" s="244">
        <f>IFERROR($D$126*H177/100, 0)</f>
        <v>0</v>
      </c>
      <c r="I126" s="240">
        <f t="shared" si="67"/>
        <v>0</v>
      </c>
      <c r="J126" s="242">
        <f t="shared" ref="J126:Q126" si="75">IFERROR($D$126*J177/100, 0)</f>
        <v>0</v>
      </c>
      <c r="K126" s="243">
        <f t="shared" si="75"/>
        <v>0</v>
      </c>
      <c r="L126" s="243">
        <f t="shared" si="75"/>
        <v>0</v>
      </c>
      <c r="M126" s="245">
        <f t="shared" si="75"/>
        <v>0</v>
      </c>
      <c r="N126" s="240">
        <f t="shared" si="32"/>
        <v>0</v>
      </c>
      <c r="O126" s="246">
        <f>IFERROR($D$126*O177/100, 0)</f>
        <v>0</v>
      </c>
      <c r="P126" s="244">
        <f t="shared" si="75"/>
        <v>0</v>
      </c>
      <c r="Q126" s="240">
        <f t="shared" si="75"/>
        <v>0</v>
      </c>
      <c r="R126" s="133"/>
      <c r="T126" s="133" t="b">
        <v>1</v>
      </c>
      <c r="U126" s="133" t="b">
        <v>1</v>
      </c>
      <c r="V126" s="133" t="b">
        <v>1</v>
      </c>
      <c r="W126" s="133" t="b">
        <v>1</v>
      </c>
      <c r="X126" s="133" t="b">
        <v>1</v>
      </c>
      <c r="Y126" s="133" t="b">
        <v>1</v>
      </c>
      <c r="Z126" s="133" t="b">
        <v>1</v>
      </c>
      <c r="AA126" s="133" t="b">
        <v>1</v>
      </c>
      <c r="AB126" s="133" t="b">
        <v>1</v>
      </c>
      <c r="AC126" s="133" t="b">
        <v>1</v>
      </c>
      <c r="AD126" s="133" t="b">
        <v>1</v>
      </c>
      <c r="AE126" s="133" t="b">
        <v>1</v>
      </c>
      <c r="AF126" s="133" t="b">
        <v>1</v>
      </c>
      <c r="AG126" s="133" t="b">
        <v>1</v>
      </c>
    </row>
    <row r="127" spans="2:33">
      <c r="B127" s="297" t="s">
        <v>437</v>
      </c>
      <c r="C127" s="296" t="s">
        <v>378</v>
      </c>
      <c r="D127" s="390">
        <v>0.26444999999999996</v>
      </c>
      <c r="E127" s="241">
        <f t="shared" si="51"/>
        <v>6.7602140296056074E-2</v>
      </c>
      <c r="F127" s="242">
        <f>IFERROR($D$127*F178/100, 0)</f>
        <v>2.6617941175642178E-3</v>
      </c>
      <c r="G127" s="243">
        <f>IFERROR($D$127*G178/100, 0)</f>
        <v>1.2071883202528938E-2</v>
      </c>
      <c r="H127" s="244">
        <f>IFERROR($D$127*H178/100, 0)</f>
        <v>5.2868462975962913E-2</v>
      </c>
      <c r="I127" s="240">
        <f t="shared" si="67"/>
        <v>0.19682534414831354</v>
      </c>
      <c r="J127" s="242">
        <f t="shared" ref="J127:Q127" si="76">IFERROR($D$127*J178/100, 0)</f>
        <v>0.1274904653747049</v>
      </c>
      <c r="K127" s="243">
        <f t="shared" si="76"/>
        <v>4.3299750659521852E-2</v>
      </c>
      <c r="L127" s="243">
        <f t="shared" si="76"/>
        <v>2.6035128114086797E-2</v>
      </c>
      <c r="M127" s="245">
        <f t="shared" si="76"/>
        <v>0</v>
      </c>
      <c r="N127" s="240">
        <f t="shared" si="32"/>
        <v>2.2515555630369185E-5</v>
      </c>
      <c r="O127" s="246">
        <f>IFERROR($D$127*O178/100, 0)</f>
        <v>2.2515555630369185E-5</v>
      </c>
      <c r="P127" s="244">
        <f t="shared" si="76"/>
        <v>0</v>
      </c>
      <c r="Q127" s="240">
        <f t="shared" si="76"/>
        <v>0</v>
      </c>
      <c r="R127" s="133"/>
      <c r="T127" s="133" t="b">
        <v>1</v>
      </c>
      <c r="U127" s="133" t="b">
        <v>1</v>
      </c>
      <c r="V127" s="133" t="b">
        <v>1</v>
      </c>
      <c r="W127" s="133" t="b">
        <v>1</v>
      </c>
      <c r="X127" s="133" t="b">
        <v>1</v>
      </c>
      <c r="Y127" s="133" t="b">
        <v>1</v>
      </c>
      <c r="Z127" s="133" t="b">
        <v>1</v>
      </c>
      <c r="AA127" s="133" t="b">
        <v>1</v>
      </c>
      <c r="AB127" s="133" t="b">
        <v>1</v>
      </c>
      <c r="AC127" s="133" t="b">
        <v>1</v>
      </c>
      <c r="AD127" s="133" t="b">
        <v>1</v>
      </c>
      <c r="AE127" s="133" t="b">
        <v>1</v>
      </c>
      <c r="AF127" s="133" t="b">
        <v>1</v>
      </c>
      <c r="AG127" s="133" t="b">
        <v>1</v>
      </c>
    </row>
    <row r="128" spans="2:33">
      <c r="B128" s="297" t="s">
        <v>438</v>
      </c>
      <c r="C128" s="296" t="s">
        <v>380</v>
      </c>
      <c r="D128" s="390">
        <v>0</v>
      </c>
      <c r="E128" s="241">
        <f t="shared" si="51"/>
        <v>0</v>
      </c>
      <c r="F128" s="242">
        <f>IFERROR($D$128*F179/100, 0)</f>
        <v>0</v>
      </c>
      <c r="G128" s="243">
        <f>IFERROR($D$128*G179/100, 0)</f>
        <v>0</v>
      </c>
      <c r="H128" s="244">
        <f>IFERROR($D$128*H179/100, 0)</f>
        <v>0</v>
      </c>
      <c r="I128" s="240">
        <f t="shared" si="67"/>
        <v>0</v>
      </c>
      <c r="J128" s="242">
        <f t="shared" ref="J128:Q128" si="77">IFERROR($D$128*J179/100, 0)</f>
        <v>0</v>
      </c>
      <c r="K128" s="243">
        <f t="shared" si="77"/>
        <v>0</v>
      </c>
      <c r="L128" s="243">
        <f t="shared" si="77"/>
        <v>0</v>
      </c>
      <c r="M128" s="245">
        <f t="shared" si="77"/>
        <v>0</v>
      </c>
      <c r="N128" s="240">
        <f t="shared" si="32"/>
        <v>0</v>
      </c>
      <c r="O128" s="246">
        <f>IFERROR($D$128*O179/100, 0)</f>
        <v>0</v>
      </c>
      <c r="P128" s="244">
        <f t="shared" si="77"/>
        <v>0</v>
      </c>
      <c r="Q128" s="240">
        <f t="shared" si="77"/>
        <v>0</v>
      </c>
      <c r="R128" s="133"/>
      <c r="T128" s="133" t="b">
        <v>1</v>
      </c>
      <c r="U128" s="133" t="b">
        <v>1</v>
      </c>
      <c r="V128" s="133" t="b">
        <v>1</v>
      </c>
      <c r="W128" s="133" t="b">
        <v>1</v>
      </c>
      <c r="X128" s="133" t="b">
        <v>1</v>
      </c>
      <c r="Y128" s="133" t="b">
        <v>1</v>
      </c>
      <c r="Z128" s="133" t="b">
        <v>1</v>
      </c>
      <c r="AA128" s="133" t="b">
        <v>1</v>
      </c>
      <c r="AB128" s="133" t="b">
        <v>1</v>
      </c>
      <c r="AC128" s="133" t="b">
        <v>1</v>
      </c>
      <c r="AD128" s="133" t="b">
        <v>1</v>
      </c>
      <c r="AE128" s="133" t="b">
        <v>1</v>
      </c>
      <c r="AF128" s="133" t="b">
        <v>1</v>
      </c>
      <c r="AG128" s="133" t="b">
        <v>1</v>
      </c>
    </row>
    <row r="129" spans="1:33">
      <c r="B129" s="297" t="s">
        <v>439</v>
      </c>
      <c r="C129" s="296" t="s">
        <v>382</v>
      </c>
      <c r="D129" s="390">
        <v>0</v>
      </c>
      <c r="E129" s="241">
        <f t="shared" si="51"/>
        <v>0</v>
      </c>
      <c r="F129" s="242">
        <f>IFERROR($D$129*F180/100, 0)</f>
        <v>0</v>
      </c>
      <c r="G129" s="243">
        <f>IFERROR($D$129*G180/100, 0)</f>
        <v>0</v>
      </c>
      <c r="H129" s="244">
        <f>IFERROR($D$129*H180/100, 0)</f>
        <v>0</v>
      </c>
      <c r="I129" s="240">
        <f t="shared" si="67"/>
        <v>0</v>
      </c>
      <c r="J129" s="242">
        <f t="shared" ref="J129:Q129" si="78">IFERROR($D$129*J180/100, 0)</f>
        <v>0</v>
      </c>
      <c r="K129" s="243">
        <f t="shared" si="78"/>
        <v>0</v>
      </c>
      <c r="L129" s="243">
        <f t="shared" si="78"/>
        <v>0</v>
      </c>
      <c r="M129" s="245">
        <f t="shared" si="78"/>
        <v>0</v>
      </c>
      <c r="N129" s="240">
        <f t="shared" si="32"/>
        <v>0</v>
      </c>
      <c r="O129" s="246">
        <f>IFERROR($D$129*O180/100, 0)</f>
        <v>0</v>
      </c>
      <c r="P129" s="244">
        <f t="shared" si="78"/>
        <v>0</v>
      </c>
      <c r="Q129" s="240">
        <f t="shared" si="78"/>
        <v>0</v>
      </c>
      <c r="R129" s="133"/>
      <c r="T129" s="133" t="b">
        <v>1</v>
      </c>
      <c r="U129" s="133" t="b">
        <v>1</v>
      </c>
      <c r="V129" s="133" t="b">
        <v>1</v>
      </c>
      <c r="W129" s="133" t="b">
        <v>1</v>
      </c>
      <c r="X129" s="133" t="b">
        <v>1</v>
      </c>
      <c r="Y129" s="133" t="b">
        <v>1</v>
      </c>
      <c r="Z129" s="133" t="b">
        <v>1</v>
      </c>
      <c r="AA129" s="133" t="b">
        <v>1</v>
      </c>
      <c r="AB129" s="133" t="b">
        <v>1</v>
      </c>
      <c r="AC129" s="133" t="b">
        <v>1</v>
      </c>
      <c r="AD129" s="133" t="b">
        <v>1</v>
      </c>
      <c r="AE129" s="133" t="b">
        <v>1</v>
      </c>
      <c r="AF129" s="133" t="b">
        <v>1</v>
      </c>
      <c r="AG129" s="133" t="b">
        <v>1</v>
      </c>
    </row>
    <row r="130" spans="1:33" ht="15.75" thickBot="1">
      <c r="B130" s="403" t="s">
        <v>440</v>
      </c>
      <c r="C130" s="337" t="s">
        <v>384</v>
      </c>
      <c r="D130" s="404">
        <v>0.312</v>
      </c>
      <c r="E130" s="405">
        <f t="shared" si="51"/>
        <v>7.9757488267610116E-2</v>
      </c>
      <c r="F130" s="406">
        <f>IFERROR($D$130*F181/100, 0)</f>
        <v>3.1404037235017433E-3</v>
      </c>
      <c r="G130" s="407">
        <f>IFERROR($D$130*G181/100, 0)</f>
        <v>1.4242494078990468E-2</v>
      </c>
      <c r="H130" s="408">
        <f>IFERROR($D$130*H181/100, 0)</f>
        <v>6.2374590465117903E-2</v>
      </c>
      <c r="I130" s="409">
        <f t="shared" si="67"/>
        <v>0.23221594771894064</v>
      </c>
      <c r="J130" s="406">
        <f t="shared" ref="J130:Q130" si="79">IFERROR($D$130*J181/100, 0)</f>
        <v>0.1504141622117903</v>
      </c>
      <c r="K130" s="407">
        <f t="shared" si="79"/>
        <v>5.1085355287467653E-2</v>
      </c>
      <c r="L130" s="407">
        <f t="shared" si="79"/>
        <v>3.0716430219682667E-2</v>
      </c>
      <c r="M130" s="410">
        <f t="shared" si="79"/>
        <v>0</v>
      </c>
      <c r="N130" s="409">
        <f t="shared" si="32"/>
        <v>2.6564013449329502E-5</v>
      </c>
      <c r="O130" s="411">
        <f>IFERROR($D$130*O181/100, 0)</f>
        <v>2.6564013449329502E-5</v>
      </c>
      <c r="P130" s="408">
        <f t="shared" si="79"/>
        <v>0</v>
      </c>
      <c r="Q130" s="409">
        <f t="shared" si="79"/>
        <v>0</v>
      </c>
      <c r="R130" s="133"/>
      <c r="T130" s="133" t="b">
        <v>1</v>
      </c>
      <c r="U130" s="133" t="b">
        <v>1</v>
      </c>
      <c r="V130" s="133" t="b">
        <v>1</v>
      </c>
      <c r="W130" s="133" t="b">
        <v>1</v>
      </c>
      <c r="X130" s="133" t="b">
        <v>1</v>
      </c>
      <c r="Y130" s="133" t="b">
        <v>1</v>
      </c>
      <c r="Z130" s="133" t="b">
        <v>1</v>
      </c>
      <c r="AA130" s="133" t="b">
        <v>1</v>
      </c>
      <c r="AB130" s="133" t="b">
        <v>1</v>
      </c>
      <c r="AC130" s="133" t="b">
        <v>1</v>
      </c>
      <c r="AD130" s="133" t="b">
        <v>1</v>
      </c>
      <c r="AE130" s="133" t="b">
        <v>1</v>
      </c>
      <c r="AF130" s="133" t="b">
        <v>1</v>
      </c>
      <c r="AG130" s="133" t="b">
        <v>1</v>
      </c>
    </row>
    <row r="131" spans="1:33" ht="15.75" thickBot="1">
      <c r="B131" s="412" t="s">
        <v>441</v>
      </c>
      <c r="C131" s="347" t="s">
        <v>386</v>
      </c>
      <c r="D131" s="413">
        <v>4.8873299999999995</v>
      </c>
      <c r="E131" s="349">
        <f t="shared" si="51"/>
        <v>1.2493627087658299</v>
      </c>
      <c r="F131" s="414">
        <f>IFERROR($D$131*F182/100, 0)</f>
        <v>4.9192914519172355E-2</v>
      </c>
      <c r="G131" s="415">
        <f>IFERROR($D$131*G182/100, 0)</f>
        <v>0.22310182239446305</v>
      </c>
      <c r="H131" s="416">
        <f>IFERROR($D$131*H182/100, 0)</f>
        <v>0.97706797185219441</v>
      </c>
      <c r="I131" s="348">
        <f t="shared" si="67"/>
        <v>3.6375511787346468</v>
      </c>
      <c r="J131" s="414">
        <f t="shared" ref="J131:Q131" si="80">IFERROR($D$131*J182/100, 0)</f>
        <v>2.356165536546631</v>
      </c>
      <c r="K131" s="415">
        <f t="shared" si="80"/>
        <v>0.80022753031121552</v>
      </c>
      <c r="L131" s="415">
        <f t="shared" si="80"/>
        <v>0.48115811187680024</v>
      </c>
      <c r="M131" s="417">
        <f t="shared" si="80"/>
        <v>0</v>
      </c>
      <c r="N131" s="348">
        <f t="shared" si="32"/>
        <v>4.1611249952343445E-4</v>
      </c>
      <c r="O131" s="418">
        <f>IFERROR($D$131*O182/100, 0)</f>
        <v>4.1611249952343445E-4</v>
      </c>
      <c r="P131" s="416">
        <f t="shared" si="80"/>
        <v>0</v>
      </c>
      <c r="Q131" s="348">
        <f t="shared" si="80"/>
        <v>0</v>
      </c>
      <c r="R131" s="133"/>
      <c r="T131" s="133" t="b">
        <v>1</v>
      </c>
      <c r="U131" s="133" t="b">
        <v>1</v>
      </c>
      <c r="V131" s="133" t="b">
        <v>1</v>
      </c>
      <c r="W131" s="133" t="b">
        <v>1</v>
      </c>
      <c r="X131" s="133" t="b">
        <v>1</v>
      </c>
      <c r="Y131" s="133" t="b">
        <v>1</v>
      </c>
      <c r="Z131" s="133" t="b">
        <v>1</v>
      </c>
      <c r="AA131" s="133" t="b">
        <v>1</v>
      </c>
      <c r="AB131" s="133" t="b">
        <v>1</v>
      </c>
      <c r="AC131" s="133" t="b">
        <v>1</v>
      </c>
      <c r="AD131" s="133" t="b">
        <v>1</v>
      </c>
      <c r="AE131" s="133" t="b">
        <v>1</v>
      </c>
      <c r="AF131" s="133" t="b">
        <v>1</v>
      </c>
      <c r="AG131" s="133" t="b">
        <v>1</v>
      </c>
    </row>
    <row r="132" spans="1:33">
      <c r="B132" s="391" t="s">
        <v>442</v>
      </c>
      <c r="C132" s="236" t="s">
        <v>388</v>
      </c>
      <c r="D132" s="392">
        <f>SUM(D133:D138)</f>
        <v>16.704150000000002</v>
      </c>
      <c r="E132" s="169">
        <f t="shared" si="51"/>
        <v>4.2701315629660241</v>
      </c>
      <c r="F132" s="170">
        <f>SUM(F133:F138)</f>
        <v>0.16813389377542196</v>
      </c>
      <c r="G132" s="171">
        <f t="shared" ref="G132:Q132" si="81">SUM(G133:G138)</f>
        <v>0.76252806881272006</v>
      </c>
      <c r="H132" s="172">
        <f t="shared" si="81"/>
        <v>3.3394696003778823</v>
      </c>
      <c r="I132" s="168">
        <f t="shared" si="67"/>
        <v>12.432596227850455</v>
      </c>
      <c r="J132" s="170">
        <f t="shared" si="81"/>
        <v>8.0530151529169132</v>
      </c>
      <c r="K132" s="171">
        <f t="shared" si="81"/>
        <v>2.7350558895036947</v>
      </c>
      <c r="L132" s="171">
        <f t="shared" si="81"/>
        <v>1.644525185429847</v>
      </c>
      <c r="M132" s="173">
        <f t="shared" si="81"/>
        <v>0</v>
      </c>
      <c r="N132" s="168">
        <f t="shared" si="32"/>
        <v>1.4222091835244151E-3</v>
      </c>
      <c r="O132" s="174">
        <f>SUM(O133:O138)</f>
        <v>1.4222091835244151E-3</v>
      </c>
      <c r="P132" s="172">
        <f t="shared" si="81"/>
        <v>0</v>
      </c>
      <c r="Q132" s="168">
        <f t="shared" si="81"/>
        <v>0</v>
      </c>
      <c r="R132" s="133"/>
      <c r="T132" s="133" t="b">
        <v>1</v>
      </c>
      <c r="U132" s="133" t="b">
        <v>1</v>
      </c>
      <c r="V132" s="133" t="b">
        <v>1</v>
      </c>
      <c r="W132" s="133" t="b">
        <v>1</v>
      </c>
      <c r="X132" s="133" t="b">
        <v>1</v>
      </c>
      <c r="Y132" s="133" t="b">
        <v>1</v>
      </c>
      <c r="Z132" s="133" t="b">
        <v>1</v>
      </c>
      <c r="AA132" s="133" t="b">
        <v>1</v>
      </c>
      <c r="AB132" s="133" t="b">
        <v>1</v>
      </c>
      <c r="AC132" s="133" t="b">
        <v>1</v>
      </c>
      <c r="AD132" s="133" t="b">
        <v>1</v>
      </c>
      <c r="AE132" s="133" t="b">
        <v>1</v>
      </c>
      <c r="AF132" s="133" t="b">
        <v>1</v>
      </c>
      <c r="AG132" s="133" t="b">
        <v>1</v>
      </c>
    </row>
    <row r="133" spans="1:33">
      <c r="B133" s="419" t="s">
        <v>443</v>
      </c>
      <c r="C133" s="420" t="s">
        <v>390</v>
      </c>
      <c r="D133" s="421">
        <v>0.21540999999999999</v>
      </c>
      <c r="E133" s="360">
        <f t="shared" si="51"/>
        <v>5.5065899191429145E-2</v>
      </c>
      <c r="F133" s="422">
        <f>IFERROR($D$133*F183/100, 0)</f>
        <v>2.1681870707676619E-3</v>
      </c>
      <c r="G133" s="423">
        <f>IFERROR($D$133*G183/100, 0)</f>
        <v>9.8332552870363348E-3</v>
      </c>
      <c r="H133" s="424">
        <f>IFERROR($D$133*H183/100, 0)</f>
        <v>4.3064456833625149E-2</v>
      </c>
      <c r="I133" s="359">
        <f t="shared" si="67"/>
        <v>0.16032576057095188</v>
      </c>
      <c r="J133" s="422">
        <f t="shared" ref="J133:Q133" si="82">IFERROR($D$133*J183/100, 0)</f>
        <v>0.10384844449372353</v>
      </c>
      <c r="K133" s="423">
        <f t="shared" si="82"/>
        <v>3.5270180713055786E-2</v>
      </c>
      <c r="L133" s="423">
        <f t="shared" si="82"/>
        <v>2.1207135364172576E-2</v>
      </c>
      <c r="M133" s="425">
        <f t="shared" si="82"/>
        <v>0</v>
      </c>
      <c r="N133" s="359">
        <f t="shared" si="32"/>
        <v>1.8340237618974577E-5</v>
      </c>
      <c r="O133" s="426">
        <f>IFERROR($D$133*O183/100, 0)</f>
        <v>1.8340237618974577E-5</v>
      </c>
      <c r="P133" s="424">
        <f t="shared" si="82"/>
        <v>0</v>
      </c>
      <c r="Q133" s="359">
        <f t="shared" si="82"/>
        <v>0</v>
      </c>
      <c r="R133" s="133"/>
      <c r="T133" s="133" t="b">
        <v>1</v>
      </c>
      <c r="U133" s="133" t="b">
        <v>1</v>
      </c>
      <c r="V133" s="133" t="b">
        <v>1</v>
      </c>
      <c r="W133" s="133" t="b">
        <v>1</v>
      </c>
      <c r="X133" s="133" t="b">
        <v>1</v>
      </c>
      <c r="Y133" s="133" t="b">
        <v>1</v>
      </c>
      <c r="Z133" s="133" t="b">
        <v>1</v>
      </c>
      <c r="AA133" s="133" t="b">
        <v>1</v>
      </c>
      <c r="AB133" s="133" t="b">
        <v>1</v>
      </c>
      <c r="AC133" s="133" t="b">
        <v>1</v>
      </c>
      <c r="AD133" s="133" t="b">
        <v>1</v>
      </c>
      <c r="AE133" s="133" t="b">
        <v>1</v>
      </c>
      <c r="AF133" s="133" t="b">
        <v>1</v>
      </c>
      <c r="AG133" s="133" t="b">
        <v>1</v>
      </c>
    </row>
    <row r="134" spans="1:33">
      <c r="B134" s="419" t="s">
        <v>444</v>
      </c>
      <c r="C134" s="427" t="s">
        <v>392</v>
      </c>
      <c r="D134" s="421">
        <v>1.7541999999999998</v>
      </c>
      <c r="E134" s="360">
        <f t="shared" si="51"/>
        <v>0.44843136512513349</v>
      </c>
      <c r="F134" s="422">
        <f>IFERROR($D$134*F183/100, 0)</f>
        <v>1.7656718627457556E-2</v>
      </c>
      <c r="G134" s="423">
        <f>IFERROR($D$134*G183/100, 0)</f>
        <v>8.007750997873421E-2</v>
      </c>
      <c r="H134" s="424">
        <f>IFERROR($D$134*H183/100, 0)</f>
        <v>0.35069713651894169</v>
      </c>
      <c r="I134" s="359">
        <f t="shared" si="67"/>
        <v>1.305619280412069</v>
      </c>
      <c r="J134" s="422">
        <f t="shared" ref="J134:Q134" si="83">IFERROR($D$134*J183/100, 0)</f>
        <v>0.84569398510231564</v>
      </c>
      <c r="K134" s="423">
        <f t="shared" si="83"/>
        <v>0.2872241354015248</v>
      </c>
      <c r="L134" s="423">
        <f t="shared" si="83"/>
        <v>0.17270115990822862</v>
      </c>
      <c r="M134" s="425">
        <f t="shared" si="83"/>
        <v>0</v>
      </c>
      <c r="N134" s="359">
        <f t="shared" si="32"/>
        <v>1.4935446279748017E-4</v>
      </c>
      <c r="O134" s="426">
        <f>IFERROR($D$134*O183/100, 0)</f>
        <v>1.4935446279748017E-4</v>
      </c>
      <c r="P134" s="424">
        <f t="shared" si="83"/>
        <v>0</v>
      </c>
      <c r="Q134" s="359">
        <f t="shared" si="83"/>
        <v>0</v>
      </c>
      <c r="R134" s="133"/>
      <c r="T134" s="133" t="b">
        <v>1</v>
      </c>
      <c r="U134" s="133" t="b">
        <v>1</v>
      </c>
      <c r="V134" s="133" t="b">
        <v>1</v>
      </c>
      <c r="W134" s="133" t="b">
        <v>1</v>
      </c>
      <c r="X134" s="133" t="b">
        <v>1</v>
      </c>
      <c r="Y134" s="133" t="b">
        <v>1</v>
      </c>
      <c r="Z134" s="133" t="b">
        <v>1</v>
      </c>
      <c r="AA134" s="133" t="b">
        <v>1</v>
      </c>
      <c r="AB134" s="133" t="b">
        <v>1</v>
      </c>
      <c r="AC134" s="133" t="b">
        <v>1</v>
      </c>
      <c r="AD134" s="133" t="b">
        <v>1</v>
      </c>
      <c r="AE134" s="133" t="b">
        <v>1</v>
      </c>
      <c r="AF134" s="133" t="b">
        <v>1</v>
      </c>
      <c r="AG134" s="133" t="b">
        <v>1</v>
      </c>
    </row>
    <row r="135" spans="1:33">
      <c r="B135" s="297" t="s">
        <v>445</v>
      </c>
      <c r="C135" s="296" t="s">
        <v>394</v>
      </c>
      <c r="D135" s="390">
        <v>0</v>
      </c>
      <c r="E135" s="241">
        <f t="shared" si="51"/>
        <v>0</v>
      </c>
      <c r="F135" s="242">
        <f>IFERROR($D$135*F183/100, 0)</f>
        <v>0</v>
      </c>
      <c r="G135" s="243">
        <f>IFERROR($D$135*G183/100, 0)</f>
        <v>0</v>
      </c>
      <c r="H135" s="244">
        <f>IFERROR($D$135*H183/100, 0)</f>
        <v>0</v>
      </c>
      <c r="I135" s="240">
        <f t="shared" si="67"/>
        <v>0</v>
      </c>
      <c r="J135" s="242">
        <f t="shared" ref="J135:Q135" si="84">IFERROR($D$135*J183/100, 0)</f>
        <v>0</v>
      </c>
      <c r="K135" s="243">
        <f t="shared" si="84"/>
        <v>0</v>
      </c>
      <c r="L135" s="243">
        <f t="shared" si="84"/>
        <v>0</v>
      </c>
      <c r="M135" s="245">
        <f t="shared" si="84"/>
        <v>0</v>
      </c>
      <c r="N135" s="240">
        <f t="shared" si="32"/>
        <v>0</v>
      </c>
      <c r="O135" s="246">
        <f>IFERROR($D$135*O183/100, 0)</f>
        <v>0</v>
      </c>
      <c r="P135" s="244">
        <f t="shared" si="84"/>
        <v>0</v>
      </c>
      <c r="Q135" s="240">
        <f t="shared" si="84"/>
        <v>0</v>
      </c>
      <c r="R135" s="133"/>
      <c r="T135" s="133" t="b">
        <v>1</v>
      </c>
      <c r="U135" s="133" t="b">
        <v>1</v>
      </c>
      <c r="V135" s="133" t="b">
        <v>1</v>
      </c>
      <c r="W135" s="133" t="b">
        <v>1</v>
      </c>
      <c r="X135" s="133" t="b">
        <v>1</v>
      </c>
      <c r="Y135" s="133" t="b">
        <v>1</v>
      </c>
      <c r="Z135" s="133" t="b">
        <v>1</v>
      </c>
      <c r="AA135" s="133" t="b">
        <v>1</v>
      </c>
      <c r="AB135" s="133" t="b">
        <v>1</v>
      </c>
      <c r="AC135" s="133" t="b">
        <v>1</v>
      </c>
      <c r="AD135" s="133" t="b">
        <v>1</v>
      </c>
      <c r="AE135" s="133" t="b">
        <v>1</v>
      </c>
      <c r="AF135" s="133" t="b">
        <v>1</v>
      </c>
      <c r="AG135" s="133" t="b">
        <v>1</v>
      </c>
    </row>
    <row r="136" spans="1:33">
      <c r="B136" s="310" t="s">
        <v>446</v>
      </c>
      <c r="C136" s="287" t="s">
        <v>396</v>
      </c>
      <c r="D136" s="394">
        <v>14.520350000000002</v>
      </c>
      <c r="E136" s="249">
        <f t="shared" si="51"/>
        <v>3.7118802716877974</v>
      </c>
      <c r="F136" s="250">
        <f>IFERROR($D$136*F183/100, 0)</f>
        <v>0.14615308079021971</v>
      </c>
      <c r="G136" s="251">
        <f>IFERROR($D$136*G183/100, 0)</f>
        <v>0.66283974006368351</v>
      </c>
      <c r="H136" s="252">
        <f>IFERROR($D$136*H183/100, 0)</f>
        <v>2.902887450833894</v>
      </c>
      <c r="I136" s="248">
        <f t="shared" si="67"/>
        <v>10.807233450194616</v>
      </c>
      <c r="J136" s="250">
        <f t="shared" ref="J136:Q136" si="85">IFERROR($D$136*J183/100, 0)</f>
        <v>7.0002124367691332</v>
      </c>
      <c r="K136" s="251">
        <f t="shared" si="85"/>
        <v>2.3774911495140416</v>
      </c>
      <c r="L136" s="251">
        <f t="shared" si="85"/>
        <v>1.42952986391144</v>
      </c>
      <c r="M136" s="253">
        <f t="shared" si="85"/>
        <v>0</v>
      </c>
      <c r="N136" s="248">
        <f t="shared" si="32"/>
        <v>1.2362781175928581E-3</v>
      </c>
      <c r="O136" s="254">
        <f>IFERROR($D$136*O183/100, 0)</f>
        <v>1.2362781175928581E-3</v>
      </c>
      <c r="P136" s="252">
        <f t="shared" si="85"/>
        <v>0</v>
      </c>
      <c r="Q136" s="248">
        <f t="shared" si="85"/>
        <v>0</v>
      </c>
      <c r="R136" s="133"/>
      <c r="T136" s="133" t="b">
        <v>1</v>
      </c>
      <c r="U136" s="133" t="b">
        <v>1</v>
      </c>
      <c r="V136" s="133" t="b">
        <v>1</v>
      </c>
      <c r="W136" s="133" t="b">
        <v>1</v>
      </c>
      <c r="X136" s="133" t="b">
        <v>1</v>
      </c>
      <c r="Y136" s="133" t="b">
        <v>1</v>
      </c>
      <c r="Z136" s="133" t="b">
        <v>1</v>
      </c>
      <c r="AA136" s="133" t="b">
        <v>1</v>
      </c>
      <c r="AB136" s="133" t="b">
        <v>1</v>
      </c>
      <c r="AC136" s="133" t="b">
        <v>1</v>
      </c>
      <c r="AD136" s="133" t="b">
        <v>1</v>
      </c>
      <c r="AE136" s="133" t="b">
        <v>1</v>
      </c>
      <c r="AF136" s="133" t="b">
        <v>1</v>
      </c>
      <c r="AG136" s="133" t="b">
        <v>1</v>
      </c>
    </row>
    <row r="137" spans="1:33">
      <c r="B137" s="310" t="s">
        <v>447</v>
      </c>
      <c r="C137" s="428" t="s">
        <v>398</v>
      </c>
      <c r="D137" s="394">
        <v>0.21418999999999999</v>
      </c>
      <c r="E137" s="249">
        <f t="shared" si="51"/>
        <v>5.4754026961664773E-2</v>
      </c>
      <c r="F137" s="250">
        <f>IFERROR($D$137*F183/100, 0)</f>
        <v>2.1559072869770462E-3</v>
      </c>
      <c r="G137" s="251">
        <f>IFERROR($D$137*G183/100, 0)</f>
        <v>9.7775634832659233E-3</v>
      </c>
      <c r="H137" s="252">
        <f>IFERROR($D$137*H183/100, 0)</f>
        <v>4.2820556191421805E-2</v>
      </c>
      <c r="I137" s="248">
        <f t="shared" si="67"/>
        <v>0.15941773667282014</v>
      </c>
      <c r="J137" s="250">
        <f t="shared" ref="J137:Q137" si="86">IFERROR($D$137*J183/100, 0)</f>
        <v>0.10326028655174153</v>
      </c>
      <c r="K137" s="251">
        <f t="shared" si="86"/>
        <v>3.507042387507274E-2</v>
      </c>
      <c r="L137" s="251">
        <f t="shared" si="86"/>
        <v>2.108702624600587E-2</v>
      </c>
      <c r="M137" s="253">
        <f t="shared" si="86"/>
        <v>0</v>
      </c>
      <c r="N137" s="248">
        <f t="shared" si="32"/>
        <v>1.82363655151022E-5</v>
      </c>
      <c r="O137" s="254">
        <f>IFERROR($D$137*O183/100, 0)</f>
        <v>1.82363655151022E-5</v>
      </c>
      <c r="P137" s="252">
        <f t="shared" si="86"/>
        <v>0</v>
      </c>
      <c r="Q137" s="248">
        <f t="shared" si="86"/>
        <v>0</v>
      </c>
      <c r="R137" s="133"/>
      <c r="T137" s="133" t="b">
        <v>1</v>
      </c>
      <c r="U137" s="133" t="b">
        <v>1</v>
      </c>
      <c r="V137" s="133" t="b">
        <v>1</v>
      </c>
      <c r="W137" s="133" t="b">
        <v>1</v>
      </c>
      <c r="X137" s="133" t="b">
        <v>1</v>
      </c>
      <c r="Y137" s="133" t="b">
        <v>1</v>
      </c>
      <c r="Z137" s="133" t="b">
        <v>1</v>
      </c>
      <c r="AA137" s="133" t="b">
        <v>1</v>
      </c>
      <c r="AB137" s="133" t="b">
        <v>1</v>
      </c>
      <c r="AC137" s="133" t="b">
        <v>1</v>
      </c>
      <c r="AD137" s="133" t="b">
        <v>1</v>
      </c>
      <c r="AE137" s="133" t="b">
        <v>1</v>
      </c>
      <c r="AF137" s="133" t="b">
        <v>1</v>
      </c>
      <c r="AG137" s="133" t="b">
        <v>1</v>
      </c>
    </row>
    <row r="138" spans="1:33" ht="15.75" thickBot="1">
      <c r="B138" s="310" t="s">
        <v>448</v>
      </c>
      <c r="C138" s="428" t="s">
        <v>402</v>
      </c>
      <c r="D138" s="394">
        <v>0</v>
      </c>
      <c r="E138" s="249">
        <f t="shared" si="51"/>
        <v>0</v>
      </c>
      <c r="F138" s="250">
        <f>IFERROR($D$138*F183/100, 0)</f>
        <v>0</v>
      </c>
      <c r="G138" s="251">
        <f>IFERROR($D$138*G183/100, 0)</f>
        <v>0</v>
      </c>
      <c r="H138" s="252">
        <f>IFERROR($D$138*H183/100, 0)</f>
        <v>0</v>
      </c>
      <c r="I138" s="248">
        <f t="shared" si="67"/>
        <v>0</v>
      </c>
      <c r="J138" s="250">
        <f t="shared" ref="J138:Q138" si="87">IFERROR($D$138*J183/100, 0)</f>
        <v>0</v>
      </c>
      <c r="K138" s="251">
        <f t="shared" si="87"/>
        <v>0</v>
      </c>
      <c r="L138" s="251">
        <f t="shared" si="87"/>
        <v>0</v>
      </c>
      <c r="M138" s="253">
        <f t="shared" si="87"/>
        <v>0</v>
      </c>
      <c r="N138" s="248">
        <f t="shared" ref="N138" si="88">O138+P138</f>
        <v>0</v>
      </c>
      <c r="O138" s="254">
        <f>IFERROR($D$138*O183/100, 0)</f>
        <v>0</v>
      </c>
      <c r="P138" s="252">
        <f t="shared" si="87"/>
        <v>0</v>
      </c>
      <c r="Q138" s="248">
        <f t="shared" si="87"/>
        <v>0</v>
      </c>
      <c r="R138" s="133"/>
      <c r="T138" s="133" t="b">
        <v>1</v>
      </c>
      <c r="U138" s="133" t="b">
        <v>1</v>
      </c>
      <c r="V138" s="133" t="b">
        <v>1</v>
      </c>
      <c r="W138" s="133" t="b">
        <v>1</v>
      </c>
      <c r="X138" s="133" t="b">
        <v>1</v>
      </c>
      <c r="Y138" s="133" t="b">
        <v>1</v>
      </c>
      <c r="Z138" s="133" t="b">
        <v>1</v>
      </c>
      <c r="AA138" s="133" t="b">
        <v>1</v>
      </c>
      <c r="AB138" s="133" t="b">
        <v>1</v>
      </c>
      <c r="AC138" s="133" t="b">
        <v>1</v>
      </c>
      <c r="AD138" s="133" t="b">
        <v>1</v>
      </c>
      <c r="AE138" s="133" t="b">
        <v>1</v>
      </c>
      <c r="AF138" s="133" t="b">
        <v>1</v>
      </c>
      <c r="AG138" s="133" t="b">
        <v>1</v>
      </c>
    </row>
    <row r="139" spans="1:33" ht="102.75" thickBot="1">
      <c r="B139" s="138" t="s">
        <v>60</v>
      </c>
      <c r="C139" s="139" t="s">
        <v>449</v>
      </c>
      <c r="D139" s="140" t="s">
        <v>450</v>
      </c>
      <c r="E139" s="141" t="s">
        <v>247</v>
      </c>
      <c r="F139" s="142" t="s">
        <v>248</v>
      </c>
      <c r="G139" s="143" t="s">
        <v>249</v>
      </c>
      <c r="H139" s="144" t="s">
        <v>250</v>
      </c>
      <c r="I139" s="140" t="s">
        <v>251</v>
      </c>
      <c r="J139" s="142" t="s">
        <v>252</v>
      </c>
      <c r="K139" s="143" t="s">
        <v>253</v>
      </c>
      <c r="L139" s="144" t="s">
        <v>254</v>
      </c>
      <c r="M139" s="146" t="s">
        <v>255</v>
      </c>
      <c r="N139" s="140" t="s">
        <v>256</v>
      </c>
      <c r="O139" s="147" t="s">
        <v>257</v>
      </c>
      <c r="P139" s="144" t="s">
        <v>258</v>
      </c>
      <c r="Q139" s="141" t="s">
        <v>259</v>
      </c>
      <c r="R139" s="133"/>
      <c r="T139" s="133" t="b">
        <v>0</v>
      </c>
      <c r="U139" s="133" t="b">
        <v>1</v>
      </c>
      <c r="V139" s="133" t="b">
        <v>1</v>
      </c>
      <c r="W139" s="133" t="b">
        <v>1</v>
      </c>
      <c r="X139" s="133" t="b">
        <v>1</v>
      </c>
      <c r="Y139" s="133" t="b">
        <v>1</v>
      </c>
      <c r="Z139" s="133" t="b">
        <v>1</v>
      </c>
      <c r="AA139" s="133" t="b">
        <v>1</v>
      </c>
      <c r="AB139" s="133" t="b">
        <v>1</v>
      </c>
      <c r="AC139" s="133" t="b">
        <v>1</v>
      </c>
      <c r="AD139" s="133" t="b">
        <v>1</v>
      </c>
      <c r="AE139" s="133" t="b">
        <v>1</v>
      </c>
      <c r="AF139" s="133" t="b">
        <v>1</v>
      </c>
      <c r="AG139" s="133" t="b">
        <v>1</v>
      </c>
    </row>
    <row r="140" spans="1:33">
      <c r="B140" s="429" t="s">
        <v>62</v>
      </c>
      <c r="C140" s="430" t="s">
        <v>1269</v>
      </c>
      <c r="D140" s="431"/>
      <c r="E140" s="432"/>
      <c r="F140" s="433"/>
      <c r="G140" s="433"/>
      <c r="H140" s="433"/>
      <c r="I140" s="434"/>
      <c r="J140" s="433"/>
      <c r="K140" s="433"/>
      <c r="L140" s="433"/>
      <c r="M140" s="435"/>
      <c r="N140" s="436"/>
      <c r="O140" s="437"/>
      <c r="P140" s="438"/>
      <c r="Q140" s="433"/>
      <c r="R140" s="134" t="s">
        <v>451</v>
      </c>
      <c r="T140" s="133" t="b">
        <v>1</v>
      </c>
      <c r="U140" s="133" t="b">
        <v>1</v>
      </c>
      <c r="V140" s="133" t="b">
        <v>1</v>
      </c>
      <c r="W140" s="133" t="b">
        <v>1</v>
      </c>
      <c r="X140" s="133" t="b">
        <v>1</v>
      </c>
      <c r="Y140" s="133" t="b">
        <v>1</v>
      </c>
      <c r="Z140" s="133" t="b">
        <v>1</v>
      </c>
      <c r="AA140" s="133" t="b">
        <v>1</v>
      </c>
      <c r="AB140" s="133" t="b">
        <v>1</v>
      </c>
      <c r="AC140" s="133" t="b">
        <v>1</v>
      </c>
      <c r="AD140" s="133" t="b">
        <v>1</v>
      </c>
      <c r="AE140" s="133" t="b">
        <v>1</v>
      </c>
      <c r="AF140" s="133" t="b">
        <v>1</v>
      </c>
      <c r="AG140" s="133" t="b">
        <v>1</v>
      </c>
    </row>
    <row r="141" spans="1:33" ht="25.5">
      <c r="A141" s="176" t="s">
        <v>1270</v>
      </c>
      <c r="B141" s="429">
        <v>1</v>
      </c>
      <c r="C141" s="439" t="s">
        <v>264</v>
      </c>
      <c r="D141" s="440">
        <f>O141+E141+I141+M141+P141+Q141</f>
        <v>100.00000000000001</v>
      </c>
      <c r="E141" s="441">
        <f t="shared" ref="E141:E183" si="89">SUM(F141:H141)</f>
        <v>25.563297521669909</v>
      </c>
      <c r="F141" s="442">
        <v>1.0065396549685075</v>
      </c>
      <c r="G141" s="442">
        <v>4.5649019483943807</v>
      </c>
      <c r="H141" s="442">
        <v>19.991855918307021</v>
      </c>
      <c r="I141" s="440">
        <f>SUM(J141:L141)</f>
        <v>74.42818837145532</v>
      </c>
      <c r="J141" s="442">
        <v>48.209667375573808</v>
      </c>
      <c r="K141" s="442">
        <v>16.373511310085785</v>
      </c>
      <c r="L141" s="442">
        <v>9.845009685795727</v>
      </c>
      <c r="M141" s="443">
        <v>0</v>
      </c>
      <c r="N141" s="444">
        <f t="shared" ref="N141:N142" si="90">O141+P141</f>
        <v>8.5141068747850972E-3</v>
      </c>
      <c r="O141" s="445">
        <v>8.5141068747850972E-3</v>
      </c>
      <c r="P141" s="446">
        <v>0</v>
      </c>
      <c r="Q141" s="442">
        <v>0</v>
      </c>
      <c r="T141" s="133" t="b">
        <v>1</v>
      </c>
      <c r="U141" s="133" t="b">
        <v>1</v>
      </c>
      <c r="V141" s="133" t="b">
        <v>1</v>
      </c>
      <c r="W141" s="133" t="b">
        <v>1</v>
      </c>
      <c r="X141" s="133" t="b">
        <v>1</v>
      </c>
      <c r="Y141" s="133" t="b">
        <v>1</v>
      </c>
      <c r="Z141" s="133" t="b">
        <v>1</v>
      </c>
      <c r="AA141" s="133" t="b">
        <v>1</v>
      </c>
      <c r="AB141" s="133" t="b">
        <v>1</v>
      </c>
      <c r="AC141" s="133" t="b">
        <v>1</v>
      </c>
      <c r="AD141" s="133" t="b">
        <v>1</v>
      </c>
      <c r="AE141" s="133" t="b">
        <v>1</v>
      </c>
      <c r="AF141" s="133" t="b">
        <v>1</v>
      </c>
      <c r="AG141" s="133" t="b">
        <v>1</v>
      </c>
    </row>
    <row r="142" spans="1:33" ht="15.75" thickBot="1">
      <c r="A142" s="134" t="s">
        <v>1271</v>
      </c>
      <c r="B142" s="447">
        <v>2</v>
      </c>
      <c r="C142" s="448" t="s">
        <v>300</v>
      </c>
      <c r="D142" s="449">
        <f>O142+E142+I142+M142+P142+Q142</f>
        <v>100.00000000000001</v>
      </c>
      <c r="E142" s="450">
        <f t="shared" si="89"/>
        <v>25.563297521669909</v>
      </c>
      <c r="F142" s="442">
        <v>1.0065396549685075</v>
      </c>
      <c r="G142" s="442">
        <v>4.5649019483943807</v>
      </c>
      <c r="H142" s="442">
        <v>19.991855918307021</v>
      </c>
      <c r="I142" s="449">
        <f>SUM(J142:L142)</f>
        <v>74.42818837145532</v>
      </c>
      <c r="J142" s="442">
        <v>48.209667375573808</v>
      </c>
      <c r="K142" s="442">
        <v>16.373511310085785</v>
      </c>
      <c r="L142" s="442">
        <v>9.845009685795727</v>
      </c>
      <c r="M142" s="451">
        <v>0</v>
      </c>
      <c r="N142" s="452">
        <f t="shared" si="90"/>
        <v>8.5141068747850972E-3</v>
      </c>
      <c r="O142" s="445">
        <v>8.5141068747850972E-3</v>
      </c>
      <c r="P142" s="453">
        <v>0</v>
      </c>
      <c r="Q142" s="454">
        <v>0</v>
      </c>
      <c r="T142" s="133" t="b">
        <v>1</v>
      </c>
      <c r="U142" s="133" t="b">
        <v>1</v>
      </c>
      <c r="V142" s="133" t="b">
        <v>1</v>
      </c>
      <c r="W142" s="133" t="b">
        <v>1</v>
      </c>
      <c r="X142" s="133" t="b">
        <v>1</v>
      </c>
      <c r="Y142" s="133" t="b">
        <v>1</v>
      </c>
      <c r="Z142" s="133" t="b">
        <v>1</v>
      </c>
      <c r="AA142" s="133" t="b">
        <v>1</v>
      </c>
      <c r="AB142" s="133" t="b">
        <v>1</v>
      </c>
      <c r="AC142" s="133" t="b">
        <v>1</v>
      </c>
      <c r="AD142" s="133" t="b">
        <v>1</v>
      </c>
      <c r="AE142" s="133" t="b">
        <v>1</v>
      </c>
      <c r="AF142" s="133" t="b">
        <v>1</v>
      </c>
      <c r="AG142" s="133" t="b">
        <v>1</v>
      </c>
    </row>
    <row r="143" spans="1:33" s="133" customFormat="1">
      <c r="A143" s="134"/>
      <c r="B143" s="455" t="s">
        <v>66</v>
      </c>
      <c r="C143" s="456" t="s">
        <v>1272</v>
      </c>
      <c r="D143" s="457"/>
      <c r="E143" s="458"/>
      <c r="F143" s="459"/>
      <c r="G143" s="459"/>
      <c r="H143" s="459"/>
      <c r="I143" s="457"/>
      <c r="J143" s="459"/>
      <c r="K143" s="459"/>
      <c r="L143" s="459"/>
      <c r="M143" s="460"/>
      <c r="N143" s="461"/>
      <c r="O143" s="462"/>
      <c r="P143" s="463"/>
      <c r="Q143" s="459"/>
      <c r="R143" s="134" t="s">
        <v>452</v>
      </c>
      <c r="S143" s="134"/>
      <c r="T143" s="133" t="b">
        <v>1</v>
      </c>
      <c r="U143" s="133" t="b">
        <v>1</v>
      </c>
      <c r="V143" s="133" t="b">
        <v>1</v>
      </c>
      <c r="W143" s="133" t="b">
        <v>1</v>
      </c>
      <c r="X143" s="133" t="b">
        <v>1</v>
      </c>
      <c r="Y143" s="133" t="b">
        <v>1</v>
      </c>
      <c r="Z143" s="133" t="b">
        <v>1</v>
      </c>
      <c r="AA143" s="133" t="b">
        <v>1</v>
      </c>
      <c r="AB143" s="133" t="b">
        <v>1</v>
      </c>
      <c r="AC143" s="133" t="b">
        <v>1</v>
      </c>
      <c r="AD143" s="133" t="b">
        <v>1</v>
      </c>
      <c r="AE143" s="133" t="b">
        <v>1</v>
      </c>
      <c r="AF143" s="133" t="b">
        <v>1</v>
      </c>
      <c r="AG143" s="133" t="b">
        <v>1</v>
      </c>
    </row>
    <row r="144" spans="1:33" s="133" customFormat="1" ht="25.5">
      <c r="A144" s="134" t="s">
        <v>1273</v>
      </c>
      <c r="B144" s="464">
        <v>1</v>
      </c>
      <c r="C144" s="465" t="s">
        <v>309</v>
      </c>
      <c r="D144" s="466">
        <f>O144+E144+I144+M144+P144+Q144</f>
        <v>100.00000000000001</v>
      </c>
      <c r="E144" s="467">
        <f t="shared" si="89"/>
        <v>25.563297521669909</v>
      </c>
      <c r="F144" s="442">
        <v>1.0065396549685075</v>
      </c>
      <c r="G144" s="442">
        <v>4.5649019483943807</v>
      </c>
      <c r="H144" s="442">
        <v>19.991855918307021</v>
      </c>
      <c r="I144" s="466">
        <f>SUM(J144:L144)</f>
        <v>74.42818837145532</v>
      </c>
      <c r="J144" s="442">
        <v>48.209667375573808</v>
      </c>
      <c r="K144" s="442">
        <v>16.373511310085785</v>
      </c>
      <c r="L144" s="442">
        <v>9.845009685795727</v>
      </c>
      <c r="M144" s="443">
        <v>0</v>
      </c>
      <c r="N144" s="444">
        <f t="shared" ref="N144:N145" si="91">O144+P144</f>
        <v>8.5141068747850972E-3</v>
      </c>
      <c r="O144" s="445">
        <v>8.5141068747850972E-3</v>
      </c>
      <c r="P144" s="446">
        <v>0</v>
      </c>
      <c r="Q144" s="442">
        <v>0</v>
      </c>
      <c r="R144" s="134"/>
      <c r="S144" s="134"/>
      <c r="T144" s="133" t="b">
        <v>1</v>
      </c>
      <c r="U144" s="133" t="b">
        <v>1</v>
      </c>
      <c r="V144" s="133" t="b">
        <v>1</v>
      </c>
      <c r="W144" s="133" t="b">
        <v>1</v>
      </c>
      <c r="X144" s="133" t="b">
        <v>1</v>
      </c>
      <c r="Y144" s="133" t="b">
        <v>1</v>
      </c>
      <c r="Z144" s="133" t="b">
        <v>1</v>
      </c>
      <c r="AA144" s="133" t="b">
        <v>1</v>
      </c>
      <c r="AB144" s="133" t="b">
        <v>1</v>
      </c>
      <c r="AC144" s="133" t="b">
        <v>1</v>
      </c>
      <c r="AD144" s="133" t="b">
        <v>1</v>
      </c>
      <c r="AE144" s="133" t="b">
        <v>1</v>
      </c>
      <c r="AF144" s="133" t="b">
        <v>1</v>
      </c>
      <c r="AG144" s="133" t="b">
        <v>1</v>
      </c>
    </row>
    <row r="145" spans="1:33" s="133" customFormat="1" ht="15.75" thickBot="1">
      <c r="A145" s="134" t="s">
        <v>1274</v>
      </c>
      <c r="B145" s="468">
        <v>2</v>
      </c>
      <c r="C145" s="469" t="s">
        <v>311</v>
      </c>
      <c r="D145" s="470">
        <f>O145+E145+I145+M145+P145+Q145</f>
        <v>100.00000000000001</v>
      </c>
      <c r="E145" s="471">
        <f t="shared" si="89"/>
        <v>25.563297521669909</v>
      </c>
      <c r="F145" s="454">
        <v>1.0065396549685075</v>
      </c>
      <c r="G145" s="454">
        <v>4.5649019483943807</v>
      </c>
      <c r="H145" s="454">
        <v>19.991855918307021</v>
      </c>
      <c r="I145" s="470">
        <f>SUM(J145:L145)</f>
        <v>74.42818837145532</v>
      </c>
      <c r="J145" s="454">
        <v>48.209667375573808</v>
      </c>
      <c r="K145" s="454">
        <v>16.373511310085785</v>
      </c>
      <c r="L145" s="454">
        <v>9.845009685795727</v>
      </c>
      <c r="M145" s="451">
        <v>0</v>
      </c>
      <c r="N145" s="452">
        <f t="shared" si="91"/>
        <v>8.5141068747850972E-3</v>
      </c>
      <c r="O145" s="472">
        <v>8.5141068747850972E-3</v>
      </c>
      <c r="P145" s="453">
        <v>0</v>
      </c>
      <c r="Q145" s="454">
        <v>0</v>
      </c>
      <c r="R145" s="134"/>
      <c r="S145" s="134"/>
      <c r="T145" s="133" t="b">
        <v>1</v>
      </c>
      <c r="U145" s="133" t="b">
        <v>1</v>
      </c>
      <c r="V145" s="133" t="b">
        <v>1</v>
      </c>
      <c r="W145" s="133" t="b">
        <v>1</v>
      </c>
      <c r="X145" s="133" t="b">
        <v>1</v>
      </c>
      <c r="Y145" s="133" t="b">
        <v>1</v>
      </c>
      <c r="Z145" s="133" t="b">
        <v>1</v>
      </c>
      <c r="AA145" s="133" t="b">
        <v>1</v>
      </c>
      <c r="AB145" s="133" t="b">
        <v>1</v>
      </c>
      <c r="AC145" s="133" t="b">
        <v>1</v>
      </c>
      <c r="AD145" s="133" t="b">
        <v>1</v>
      </c>
      <c r="AE145" s="133" t="b">
        <v>1</v>
      </c>
      <c r="AF145" s="133" t="b">
        <v>1</v>
      </c>
      <c r="AG145" s="133" t="b">
        <v>1</v>
      </c>
    </row>
    <row r="146" spans="1:33" s="133" customFormat="1">
      <c r="A146" s="134"/>
      <c r="B146" s="455" t="s">
        <v>68</v>
      </c>
      <c r="C146" s="430" t="s">
        <v>1275</v>
      </c>
      <c r="D146" s="457"/>
      <c r="E146" s="458"/>
      <c r="F146" s="459"/>
      <c r="G146" s="459"/>
      <c r="H146" s="459"/>
      <c r="I146" s="457"/>
      <c r="J146" s="459"/>
      <c r="K146" s="459"/>
      <c r="L146" s="459"/>
      <c r="M146" s="460"/>
      <c r="N146" s="461"/>
      <c r="O146" s="462"/>
      <c r="P146" s="463"/>
      <c r="Q146" s="459"/>
      <c r="R146" s="134" t="s">
        <v>453</v>
      </c>
      <c r="S146" s="134"/>
      <c r="T146" s="133" t="b">
        <v>1</v>
      </c>
      <c r="U146" s="133" t="b">
        <v>1</v>
      </c>
      <c r="V146" s="133" t="b">
        <v>1</v>
      </c>
      <c r="W146" s="133" t="b">
        <v>1</v>
      </c>
      <c r="X146" s="133" t="b">
        <v>1</v>
      </c>
      <c r="Y146" s="133" t="b">
        <v>1</v>
      </c>
      <c r="Z146" s="133" t="b">
        <v>1</v>
      </c>
      <c r="AA146" s="133" t="b">
        <v>1</v>
      </c>
      <c r="AB146" s="133" t="b">
        <v>1</v>
      </c>
      <c r="AC146" s="133" t="b">
        <v>1</v>
      </c>
      <c r="AD146" s="133" t="b">
        <v>1</v>
      </c>
      <c r="AE146" s="133" t="b">
        <v>1</v>
      </c>
      <c r="AF146" s="133" t="b">
        <v>1</v>
      </c>
      <c r="AG146" s="133" t="b">
        <v>1</v>
      </c>
    </row>
    <row r="147" spans="1:33" s="133" customFormat="1" ht="15.75" thickBot="1">
      <c r="A147" s="134" t="s">
        <v>1276</v>
      </c>
      <c r="B147" s="473">
        <v>1</v>
      </c>
      <c r="C147" s="474" t="s">
        <v>315</v>
      </c>
      <c r="D147" s="470">
        <f>O147+E147+I147+M147+P147+Q147</f>
        <v>100.00000000000001</v>
      </c>
      <c r="E147" s="471">
        <f t="shared" si="89"/>
        <v>25.563297521669909</v>
      </c>
      <c r="F147" s="454">
        <v>1.0065396549685075</v>
      </c>
      <c r="G147" s="454">
        <v>4.5649019483943807</v>
      </c>
      <c r="H147" s="454">
        <v>19.991855918307021</v>
      </c>
      <c r="I147" s="470">
        <f>SUM(J147:L147)</f>
        <v>74.42818837145532</v>
      </c>
      <c r="J147" s="454">
        <v>48.209667375573808</v>
      </c>
      <c r="K147" s="454">
        <v>16.373511310085785</v>
      </c>
      <c r="L147" s="454">
        <v>9.845009685795727</v>
      </c>
      <c r="M147" s="451">
        <v>0</v>
      </c>
      <c r="N147" s="452">
        <f t="shared" ref="N147" si="92">O147+P147</f>
        <v>8.5141068747850972E-3</v>
      </c>
      <c r="O147" s="472">
        <v>8.5141068747850972E-3</v>
      </c>
      <c r="P147" s="453">
        <v>0</v>
      </c>
      <c r="Q147" s="454">
        <v>0</v>
      </c>
      <c r="R147" s="134"/>
      <c r="S147" s="134"/>
      <c r="T147" s="133" t="b">
        <v>1</v>
      </c>
      <c r="U147" s="133" t="b">
        <v>1</v>
      </c>
      <c r="V147" s="133" t="b">
        <v>1</v>
      </c>
      <c r="W147" s="133" t="b">
        <v>1</v>
      </c>
      <c r="X147" s="133" t="b">
        <v>1</v>
      </c>
      <c r="Y147" s="133" t="b">
        <v>1</v>
      </c>
      <c r="Z147" s="133" t="b">
        <v>1</v>
      </c>
      <c r="AA147" s="133" t="b">
        <v>1</v>
      </c>
      <c r="AB147" s="133" t="b">
        <v>1</v>
      </c>
      <c r="AC147" s="133" t="b">
        <v>1</v>
      </c>
      <c r="AD147" s="133" t="b">
        <v>1</v>
      </c>
      <c r="AE147" s="133" t="b">
        <v>1</v>
      </c>
      <c r="AF147" s="133" t="b">
        <v>1</v>
      </c>
      <c r="AG147" s="133" t="b">
        <v>1</v>
      </c>
    </row>
    <row r="148" spans="1:33" s="133" customFormat="1">
      <c r="A148" s="134"/>
      <c r="B148" s="475" t="s">
        <v>70</v>
      </c>
      <c r="C148" s="476" t="s">
        <v>1277</v>
      </c>
      <c r="D148" s="457"/>
      <c r="E148" s="458"/>
      <c r="F148" s="459"/>
      <c r="G148" s="459"/>
      <c r="H148" s="459"/>
      <c r="I148" s="457"/>
      <c r="J148" s="459"/>
      <c r="K148" s="459"/>
      <c r="L148" s="459"/>
      <c r="M148" s="460"/>
      <c r="N148" s="461"/>
      <c r="O148" s="462"/>
      <c r="P148" s="463"/>
      <c r="Q148" s="459"/>
      <c r="R148" s="134" t="s">
        <v>454</v>
      </c>
      <c r="S148" s="134"/>
      <c r="T148" s="133" t="b">
        <v>1</v>
      </c>
      <c r="U148" s="133" t="b">
        <v>1</v>
      </c>
      <c r="V148" s="133" t="b">
        <v>1</v>
      </c>
      <c r="W148" s="133" t="b">
        <v>1</v>
      </c>
      <c r="X148" s="133" t="b">
        <v>1</v>
      </c>
      <c r="Y148" s="133" t="b">
        <v>1</v>
      </c>
      <c r="Z148" s="133" t="b">
        <v>1</v>
      </c>
      <c r="AA148" s="133" t="b">
        <v>1</v>
      </c>
      <c r="AB148" s="133" t="b">
        <v>1</v>
      </c>
      <c r="AC148" s="133" t="b">
        <v>1</v>
      </c>
      <c r="AD148" s="133" t="b">
        <v>1</v>
      </c>
      <c r="AE148" s="133" t="b">
        <v>1</v>
      </c>
      <c r="AF148" s="133" t="b">
        <v>1</v>
      </c>
      <c r="AG148" s="133" t="b">
        <v>1</v>
      </c>
    </row>
    <row r="149" spans="1:33" s="133" customFormat="1">
      <c r="A149" s="134" t="s">
        <v>1278</v>
      </c>
      <c r="B149" s="464">
        <v>1</v>
      </c>
      <c r="C149" s="465" t="s">
        <v>270</v>
      </c>
      <c r="D149" s="466">
        <f t="shared" ref="D149:D154" si="93">O149+E149+I149+M149+P149+Q149</f>
        <v>100.00000000000001</v>
      </c>
      <c r="E149" s="467">
        <f t="shared" si="89"/>
        <v>25.563297521669909</v>
      </c>
      <c r="F149" s="442">
        <v>1.0065396549685075</v>
      </c>
      <c r="G149" s="442">
        <v>4.5649019483943807</v>
      </c>
      <c r="H149" s="442">
        <v>19.991855918307021</v>
      </c>
      <c r="I149" s="466">
        <f t="shared" ref="I149:I154" si="94">SUM(J149:L149)</f>
        <v>74.42818837145532</v>
      </c>
      <c r="J149" s="442">
        <v>48.209667375573808</v>
      </c>
      <c r="K149" s="442">
        <v>16.373511310085785</v>
      </c>
      <c r="L149" s="442">
        <v>9.845009685795727</v>
      </c>
      <c r="M149" s="443">
        <v>0</v>
      </c>
      <c r="N149" s="444">
        <f t="shared" ref="N149:N154" si="95">O149+P149</f>
        <v>8.5141068747850972E-3</v>
      </c>
      <c r="O149" s="445">
        <v>8.5141068747850972E-3</v>
      </c>
      <c r="P149" s="446">
        <v>0</v>
      </c>
      <c r="Q149" s="442">
        <v>0</v>
      </c>
      <c r="R149" s="134"/>
      <c r="S149" s="134"/>
      <c r="T149" s="133" t="b">
        <v>1</v>
      </c>
      <c r="U149" s="133" t="b">
        <v>1</v>
      </c>
      <c r="V149" s="133" t="b">
        <v>1</v>
      </c>
      <c r="W149" s="133" t="b">
        <v>1</v>
      </c>
      <c r="X149" s="133" t="b">
        <v>1</v>
      </c>
      <c r="Y149" s="133" t="b">
        <v>1</v>
      </c>
      <c r="Z149" s="133" t="b">
        <v>1</v>
      </c>
      <c r="AA149" s="133" t="b">
        <v>1</v>
      </c>
      <c r="AB149" s="133" t="b">
        <v>1</v>
      </c>
      <c r="AC149" s="133" t="b">
        <v>1</v>
      </c>
      <c r="AD149" s="133" t="b">
        <v>1</v>
      </c>
      <c r="AE149" s="133" t="b">
        <v>1</v>
      </c>
      <c r="AF149" s="133" t="b">
        <v>1</v>
      </c>
      <c r="AG149" s="133" t="b">
        <v>1</v>
      </c>
    </row>
    <row r="150" spans="1:33" s="133" customFormat="1">
      <c r="A150" s="134" t="s">
        <v>1279</v>
      </c>
      <c r="B150" s="464">
        <v>2</v>
      </c>
      <c r="C150" s="465" t="s">
        <v>274</v>
      </c>
      <c r="D150" s="466">
        <f t="shared" si="93"/>
        <v>100.00000000000001</v>
      </c>
      <c r="E150" s="467">
        <f t="shared" si="89"/>
        <v>25.563297521669909</v>
      </c>
      <c r="F150" s="442">
        <v>1.0065396549685075</v>
      </c>
      <c r="G150" s="442">
        <v>4.5649019483943807</v>
      </c>
      <c r="H150" s="442">
        <v>19.991855918307021</v>
      </c>
      <c r="I150" s="466">
        <f t="shared" si="94"/>
        <v>74.42818837145532</v>
      </c>
      <c r="J150" s="442">
        <v>48.209667375573808</v>
      </c>
      <c r="K150" s="442">
        <v>16.373511310085785</v>
      </c>
      <c r="L150" s="442">
        <v>9.845009685795727</v>
      </c>
      <c r="M150" s="443">
        <v>0</v>
      </c>
      <c r="N150" s="444">
        <f t="shared" si="95"/>
        <v>8.5141068747850972E-3</v>
      </c>
      <c r="O150" s="445">
        <v>8.5141068747850972E-3</v>
      </c>
      <c r="P150" s="446">
        <v>0</v>
      </c>
      <c r="Q150" s="442">
        <v>0</v>
      </c>
      <c r="R150" s="134"/>
      <c r="S150" s="134"/>
      <c r="T150" s="133" t="b">
        <v>1</v>
      </c>
      <c r="U150" s="133" t="b">
        <v>1</v>
      </c>
      <c r="V150" s="133" t="b">
        <v>1</v>
      </c>
      <c r="W150" s="133" t="b">
        <v>1</v>
      </c>
      <c r="X150" s="133" t="b">
        <v>1</v>
      </c>
      <c r="Y150" s="133" t="b">
        <v>1</v>
      </c>
      <c r="Z150" s="133" t="b">
        <v>1</v>
      </c>
      <c r="AA150" s="133" t="b">
        <v>1</v>
      </c>
      <c r="AB150" s="133" t="b">
        <v>1</v>
      </c>
      <c r="AC150" s="133" t="b">
        <v>1</v>
      </c>
      <c r="AD150" s="133" t="b">
        <v>1</v>
      </c>
      <c r="AE150" s="133" t="b">
        <v>1</v>
      </c>
      <c r="AF150" s="133" t="b">
        <v>1</v>
      </c>
      <c r="AG150" s="133" t="b">
        <v>1</v>
      </c>
    </row>
    <row r="151" spans="1:33" s="133" customFormat="1">
      <c r="A151" s="134" t="s">
        <v>1280</v>
      </c>
      <c r="B151" s="464">
        <v>3</v>
      </c>
      <c r="C151" s="465" t="s">
        <v>455</v>
      </c>
      <c r="D151" s="466">
        <f t="shared" si="93"/>
        <v>100.00000000000001</v>
      </c>
      <c r="E151" s="467">
        <f t="shared" si="89"/>
        <v>25.563297521669909</v>
      </c>
      <c r="F151" s="442">
        <v>1.0065396549685075</v>
      </c>
      <c r="G151" s="442">
        <v>4.5649019483943807</v>
      </c>
      <c r="H151" s="442">
        <v>19.991855918307021</v>
      </c>
      <c r="I151" s="466">
        <f t="shared" si="94"/>
        <v>74.42818837145532</v>
      </c>
      <c r="J151" s="442">
        <v>48.209667375573808</v>
      </c>
      <c r="K151" s="442">
        <v>16.373511310085785</v>
      </c>
      <c r="L151" s="442">
        <v>9.845009685795727</v>
      </c>
      <c r="M151" s="443">
        <v>0</v>
      </c>
      <c r="N151" s="444">
        <f t="shared" si="95"/>
        <v>8.5141068747850972E-3</v>
      </c>
      <c r="O151" s="445">
        <v>8.5141068747850972E-3</v>
      </c>
      <c r="P151" s="446">
        <v>0</v>
      </c>
      <c r="Q151" s="442">
        <v>0</v>
      </c>
      <c r="R151" s="134"/>
      <c r="S151" s="134"/>
      <c r="T151" s="133" t="b">
        <v>1</v>
      </c>
      <c r="U151" s="133" t="b">
        <v>1</v>
      </c>
      <c r="V151" s="133" t="b">
        <v>1</v>
      </c>
      <c r="W151" s="133" t="b">
        <v>1</v>
      </c>
      <c r="X151" s="133" t="b">
        <v>1</v>
      </c>
      <c r="Y151" s="133" t="b">
        <v>1</v>
      </c>
      <c r="Z151" s="133" t="b">
        <v>1</v>
      </c>
      <c r="AA151" s="133" t="b">
        <v>1</v>
      </c>
      <c r="AB151" s="133" t="b">
        <v>1</v>
      </c>
      <c r="AC151" s="133" t="b">
        <v>1</v>
      </c>
      <c r="AD151" s="133" t="b">
        <v>1</v>
      </c>
      <c r="AE151" s="133" t="b">
        <v>1</v>
      </c>
      <c r="AF151" s="133" t="b">
        <v>1</v>
      </c>
      <c r="AG151" s="133" t="b">
        <v>1</v>
      </c>
    </row>
    <row r="152" spans="1:33" s="133" customFormat="1">
      <c r="A152" s="134" t="s">
        <v>1281</v>
      </c>
      <c r="B152" s="464">
        <v>4</v>
      </c>
      <c r="C152" s="465" t="s">
        <v>456</v>
      </c>
      <c r="D152" s="466">
        <f t="shared" si="93"/>
        <v>100.00000000000001</v>
      </c>
      <c r="E152" s="467">
        <f t="shared" si="89"/>
        <v>25.563297521669909</v>
      </c>
      <c r="F152" s="442">
        <v>1.0065396549685075</v>
      </c>
      <c r="G152" s="442">
        <v>4.5649019483943807</v>
      </c>
      <c r="H152" s="442">
        <v>19.991855918307021</v>
      </c>
      <c r="I152" s="466">
        <f t="shared" si="94"/>
        <v>74.42818837145532</v>
      </c>
      <c r="J152" s="442">
        <v>48.209667375573808</v>
      </c>
      <c r="K152" s="442">
        <v>16.373511310085785</v>
      </c>
      <c r="L152" s="442">
        <v>9.845009685795727</v>
      </c>
      <c r="M152" s="443">
        <v>0</v>
      </c>
      <c r="N152" s="444">
        <f t="shared" si="95"/>
        <v>8.5141068747850972E-3</v>
      </c>
      <c r="O152" s="445">
        <v>8.5141068747850972E-3</v>
      </c>
      <c r="P152" s="446">
        <v>0</v>
      </c>
      <c r="Q152" s="442">
        <v>0</v>
      </c>
      <c r="R152" s="134"/>
      <c r="S152" s="134"/>
      <c r="T152" s="133" t="b">
        <v>1</v>
      </c>
      <c r="U152" s="133" t="b">
        <v>1</v>
      </c>
      <c r="V152" s="133" t="b">
        <v>1</v>
      </c>
      <c r="W152" s="133" t="b">
        <v>1</v>
      </c>
      <c r="X152" s="133" t="b">
        <v>1</v>
      </c>
      <c r="Y152" s="133" t="b">
        <v>1</v>
      </c>
      <c r="Z152" s="133" t="b">
        <v>1</v>
      </c>
      <c r="AA152" s="133" t="b">
        <v>1</v>
      </c>
      <c r="AB152" s="133" t="b">
        <v>1</v>
      </c>
      <c r="AC152" s="133" t="b">
        <v>1</v>
      </c>
      <c r="AD152" s="133" t="b">
        <v>1</v>
      </c>
      <c r="AE152" s="133" t="b">
        <v>1</v>
      </c>
      <c r="AF152" s="133" t="b">
        <v>1</v>
      </c>
      <c r="AG152" s="133" t="b">
        <v>1</v>
      </c>
    </row>
    <row r="153" spans="1:33" s="133" customFormat="1" ht="26.25" thickBot="1">
      <c r="A153" s="134" t="s">
        <v>1282</v>
      </c>
      <c r="B153" s="468">
        <v>5</v>
      </c>
      <c r="C153" s="469" t="s">
        <v>324</v>
      </c>
      <c r="D153" s="470">
        <f t="shared" si="93"/>
        <v>100.00000000000001</v>
      </c>
      <c r="E153" s="471">
        <f t="shared" si="89"/>
        <v>25.563297521669909</v>
      </c>
      <c r="F153" s="454">
        <v>1.0065396549685075</v>
      </c>
      <c r="G153" s="454">
        <v>4.5649019483943807</v>
      </c>
      <c r="H153" s="454">
        <v>19.991855918307021</v>
      </c>
      <c r="I153" s="470">
        <f t="shared" si="94"/>
        <v>74.42818837145532</v>
      </c>
      <c r="J153" s="454">
        <v>48.209667375573808</v>
      </c>
      <c r="K153" s="454">
        <v>16.373511310085785</v>
      </c>
      <c r="L153" s="454">
        <v>9.845009685795727</v>
      </c>
      <c r="M153" s="451">
        <v>0</v>
      </c>
      <c r="N153" s="452">
        <f t="shared" si="95"/>
        <v>8.5141068747850972E-3</v>
      </c>
      <c r="O153" s="472">
        <v>8.5141068747850972E-3</v>
      </c>
      <c r="P153" s="453">
        <v>0</v>
      </c>
      <c r="Q153" s="454">
        <v>0</v>
      </c>
      <c r="R153" s="134"/>
      <c r="S153" s="134"/>
      <c r="T153" s="133" t="b">
        <v>1</v>
      </c>
      <c r="U153" s="133" t="b">
        <v>1</v>
      </c>
      <c r="V153" s="133" t="b">
        <v>1</v>
      </c>
      <c r="W153" s="133" t="b">
        <v>1</v>
      </c>
      <c r="X153" s="133" t="b">
        <v>1</v>
      </c>
      <c r="Y153" s="133" t="b">
        <v>1</v>
      </c>
      <c r="Z153" s="133" t="b">
        <v>1</v>
      </c>
      <c r="AA153" s="133" t="b">
        <v>1</v>
      </c>
      <c r="AB153" s="133" t="b">
        <v>1</v>
      </c>
      <c r="AC153" s="133" t="b">
        <v>1</v>
      </c>
      <c r="AD153" s="133" t="b">
        <v>1</v>
      </c>
      <c r="AE153" s="133" t="b">
        <v>1</v>
      </c>
      <c r="AF153" s="133" t="b">
        <v>1</v>
      </c>
      <c r="AG153" s="133" t="b">
        <v>1</v>
      </c>
    </row>
    <row r="154" spans="1:33" s="133" customFormat="1" ht="15.75" thickBot="1">
      <c r="A154" s="134" t="s">
        <v>1283</v>
      </c>
      <c r="B154" s="477" t="s">
        <v>72</v>
      </c>
      <c r="C154" s="478" t="s">
        <v>1284</v>
      </c>
      <c r="D154" s="479">
        <f t="shared" si="93"/>
        <v>100.00000000000001</v>
      </c>
      <c r="E154" s="480">
        <f t="shared" si="89"/>
        <v>25.563297521669909</v>
      </c>
      <c r="F154" s="481">
        <v>1.0065396549685075</v>
      </c>
      <c r="G154" s="481">
        <v>4.5649019483943807</v>
      </c>
      <c r="H154" s="481">
        <v>19.991855918307021</v>
      </c>
      <c r="I154" s="479">
        <f t="shared" si="94"/>
        <v>74.42818837145532</v>
      </c>
      <c r="J154" s="481">
        <v>48.209667375573808</v>
      </c>
      <c r="K154" s="481">
        <v>16.373511310085785</v>
      </c>
      <c r="L154" s="481">
        <v>9.845009685795727</v>
      </c>
      <c r="M154" s="482">
        <v>0</v>
      </c>
      <c r="N154" s="483">
        <f t="shared" si="95"/>
        <v>8.5141068747850972E-3</v>
      </c>
      <c r="O154" s="484">
        <v>8.5141068747850972E-3</v>
      </c>
      <c r="P154" s="485">
        <v>0</v>
      </c>
      <c r="Q154" s="481">
        <v>0</v>
      </c>
      <c r="R154" s="134" t="s">
        <v>457</v>
      </c>
      <c r="S154" s="134"/>
      <c r="T154" s="133" t="b">
        <v>1</v>
      </c>
      <c r="U154" s="133" t="b">
        <v>1</v>
      </c>
      <c r="V154" s="133" t="b">
        <v>1</v>
      </c>
      <c r="W154" s="133" t="b">
        <v>1</v>
      </c>
      <c r="X154" s="133" t="b">
        <v>1</v>
      </c>
      <c r="Y154" s="133" t="b">
        <v>1</v>
      </c>
      <c r="Z154" s="133" t="b">
        <v>1</v>
      </c>
      <c r="AA154" s="133" t="b">
        <v>1</v>
      </c>
      <c r="AB154" s="133" t="b">
        <v>1</v>
      </c>
      <c r="AC154" s="133" t="b">
        <v>1</v>
      </c>
      <c r="AD154" s="133" t="b">
        <v>1</v>
      </c>
      <c r="AE154" s="133" t="b">
        <v>1</v>
      </c>
      <c r="AF154" s="133" t="b">
        <v>1</v>
      </c>
      <c r="AG154" s="133" t="b">
        <v>1</v>
      </c>
    </row>
    <row r="155" spans="1:33" s="133" customFormat="1">
      <c r="A155" s="134"/>
      <c r="B155" s="455" t="s">
        <v>458</v>
      </c>
      <c r="C155" s="456" t="s">
        <v>1285</v>
      </c>
      <c r="D155" s="457"/>
      <c r="E155" s="458"/>
      <c r="F155" s="459"/>
      <c r="G155" s="459"/>
      <c r="H155" s="459"/>
      <c r="I155" s="457"/>
      <c r="J155" s="459"/>
      <c r="K155" s="459"/>
      <c r="L155" s="459"/>
      <c r="M155" s="460"/>
      <c r="N155" s="461"/>
      <c r="O155" s="462"/>
      <c r="P155" s="463"/>
      <c r="Q155" s="459"/>
      <c r="R155" s="134" t="s">
        <v>459</v>
      </c>
      <c r="S155" s="134"/>
      <c r="T155" s="133" t="b">
        <v>1</v>
      </c>
      <c r="U155" s="133" t="b">
        <v>1</v>
      </c>
      <c r="V155" s="133" t="b">
        <v>1</v>
      </c>
      <c r="W155" s="133" t="b">
        <v>1</v>
      </c>
      <c r="X155" s="133" t="b">
        <v>1</v>
      </c>
      <c r="Y155" s="133" t="b">
        <v>1</v>
      </c>
      <c r="Z155" s="133" t="b">
        <v>1</v>
      </c>
      <c r="AA155" s="133" t="b">
        <v>1</v>
      </c>
      <c r="AB155" s="133" t="b">
        <v>1</v>
      </c>
      <c r="AC155" s="133" t="b">
        <v>1</v>
      </c>
      <c r="AD155" s="133" t="b">
        <v>1</v>
      </c>
      <c r="AE155" s="133" t="b">
        <v>1</v>
      </c>
      <c r="AF155" s="133" t="b">
        <v>1</v>
      </c>
      <c r="AG155" s="133" t="b">
        <v>1</v>
      </c>
    </row>
    <row r="156" spans="1:33" s="133" customFormat="1">
      <c r="A156" s="134" t="s">
        <v>1286</v>
      </c>
      <c r="B156" s="464">
        <v>1</v>
      </c>
      <c r="C156" s="465" t="s">
        <v>278</v>
      </c>
      <c r="D156" s="466">
        <f>O156+E156+I156+M156+P156+Q156</f>
        <v>100.00000000000001</v>
      </c>
      <c r="E156" s="467">
        <f t="shared" si="89"/>
        <v>25.563297521669909</v>
      </c>
      <c r="F156" s="442">
        <v>1.0065396549685075</v>
      </c>
      <c r="G156" s="442">
        <v>4.5649019483943807</v>
      </c>
      <c r="H156" s="442">
        <v>19.991855918307021</v>
      </c>
      <c r="I156" s="466">
        <f>SUM(J156:L156)</f>
        <v>74.42818837145532</v>
      </c>
      <c r="J156" s="442">
        <v>48.209667375573808</v>
      </c>
      <c r="K156" s="442">
        <v>16.373511310085785</v>
      </c>
      <c r="L156" s="442">
        <v>9.845009685795727</v>
      </c>
      <c r="M156" s="443">
        <v>0</v>
      </c>
      <c r="N156" s="444">
        <f t="shared" ref="N156:N159" si="96">O156+P156</f>
        <v>8.5141068747850972E-3</v>
      </c>
      <c r="O156" s="445">
        <v>8.5141068747850972E-3</v>
      </c>
      <c r="P156" s="446">
        <v>0</v>
      </c>
      <c r="Q156" s="442">
        <v>0</v>
      </c>
      <c r="R156" s="134"/>
      <c r="S156" s="134"/>
      <c r="T156" s="133" t="b">
        <v>1</v>
      </c>
      <c r="U156" s="133" t="b">
        <v>1</v>
      </c>
      <c r="V156" s="133" t="b">
        <v>1</v>
      </c>
      <c r="W156" s="133" t="b">
        <v>1</v>
      </c>
      <c r="X156" s="133" t="b">
        <v>1</v>
      </c>
      <c r="Y156" s="133" t="b">
        <v>1</v>
      </c>
      <c r="Z156" s="133" t="b">
        <v>1</v>
      </c>
      <c r="AA156" s="133" t="b">
        <v>1</v>
      </c>
      <c r="AB156" s="133" t="b">
        <v>1</v>
      </c>
      <c r="AC156" s="133" t="b">
        <v>1</v>
      </c>
      <c r="AD156" s="133" t="b">
        <v>1</v>
      </c>
      <c r="AE156" s="133" t="b">
        <v>1</v>
      </c>
      <c r="AF156" s="133" t="b">
        <v>1</v>
      </c>
      <c r="AG156" s="133" t="b">
        <v>1</v>
      </c>
    </row>
    <row r="157" spans="1:33" s="133" customFormat="1">
      <c r="A157" s="134" t="s">
        <v>1287</v>
      </c>
      <c r="B157" s="464">
        <v>2</v>
      </c>
      <c r="C157" s="486" t="s">
        <v>332</v>
      </c>
      <c r="D157" s="466">
        <f>O157+E157+I157+M157+P157+Q157</f>
        <v>100.00000000000001</v>
      </c>
      <c r="E157" s="467">
        <f t="shared" si="89"/>
        <v>25.563297521669909</v>
      </c>
      <c r="F157" s="442">
        <v>1.0065396549685075</v>
      </c>
      <c r="G157" s="442">
        <v>4.5649019483943807</v>
      </c>
      <c r="H157" s="442">
        <v>19.991855918307021</v>
      </c>
      <c r="I157" s="466">
        <f>SUM(J157:L157)</f>
        <v>74.42818837145532</v>
      </c>
      <c r="J157" s="442">
        <v>48.209667375573808</v>
      </c>
      <c r="K157" s="442">
        <v>16.373511310085785</v>
      </c>
      <c r="L157" s="442">
        <v>9.845009685795727</v>
      </c>
      <c r="M157" s="443">
        <v>0</v>
      </c>
      <c r="N157" s="444">
        <f t="shared" si="96"/>
        <v>8.5141068747850972E-3</v>
      </c>
      <c r="O157" s="445">
        <v>8.5141068747850972E-3</v>
      </c>
      <c r="P157" s="446">
        <v>0</v>
      </c>
      <c r="Q157" s="442">
        <v>0</v>
      </c>
      <c r="R157" s="134"/>
      <c r="S157" s="134"/>
      <c r="T157" s="133" t="b">
        <v>1</v>
      </c>
      <c r="U157" s="133" t="b">
        <v>1</v>
      </c>
      <c r="V157" s="133" t="b">
        <v>1</v>
      </c>
      <c r="W157" s="133" t="b">
        <v>1</v>
      </c>
      <c r="X157" s="133" t="b">
        <v>1</v>
      </c>
      <c r="Y157" s="133" t="b">
        <v>1</v>
      </c>
      <c r="Z157" s="133" t="b">
        <v>1</v>
      </c>
      <c r="AA157" s="133" t="b">
        <v>1</v>
      </c>
      <c r="AB157" s="133" t="b">
        <v>1</v>
      </c>
      <c r="AC157" s="133" t="b">
        <v>1</v>
      </c>
      <c r="AD157" s="133" t="b">
        <v>1</v>
      </c>
      <c r="AE157" s="133" t="b">
        <v>1</v>
      </c>
      <c r="AF157" s="133" t="b">
        <v>1</v>
      </c>
      <c r="AG157" s="133" t="b">
        <v>1</v>
      </c>
    </row>
    <row r="158" spans="1:33" s="133" customFormat="1">
      <c r="A158" s="134" t="s">
        <v>1288</v>
      </c>
      <c r="B158" s="464">
        <v>3</v>
      </c>
      <c r="C158" s="465" t="s">
        <v>460</v>
      </c>
      <c r="D158" s="466">
        <f>O158+E158+I158+M158+P158+Q158</f>
        <v>100.00000000000001</v>
      </c>
      <c r="E158" s="467">
        <f t="shared" si="89"/>
        <v>25.563297521669909</v>
      </c>
      <c r="F158" s="442">
        <v>1.0065396549685075</v>
      </c>
      <c r="G158" s="442">
        <v>4.5649019483943807</v>
      </c>
      <c r="H158" s="442">
        <v>19.991855918307021</v>
      </c>
      <c r="I158" s="466">
        <f>SUM(J158:L158)</f>
        <v>74.42818837145532</v>
      </c>
      <c r="J158" s="442">
        <v>48.209667375573808</v>
      </c>
      <c r="K158" s="442">
        <v>16.373511310085785</v>
      </c>
      <c r="L158" s="442">
        <v>9.845009685795727</v>
      </c>
      <c r="M158" s="443">
        <v>0</v>
      </c>
      <c r="N158" s="444">
        <f t="shared" si="96"/>
        <v>8.5141068747850972E-3</v>
      </c>
      <c r="O158" s="445">
        <v>8.5141068747850972E-3</v>
      </c>
      <c r="P158" s="446">
        <v>0</v>
      </c>
      <c r="Q158" s="442">
        <v>0</v>
      </c>
      <c r="R158" s="134"/>
      <c r="S158" s="134"/>
      <c r="T158" s="133" t="b">
        <v>1</v>
      </c>
      <c r="U158" s="133" t="b">
        <v>1</v>
      </c>
      <c r="V158" s="133" t="b">
        <v>1</v>
      </c>
      <c r="W158" s="133" t="b">
        <v>1</v>
      </c>
      <c r="X158" s="133" t="b">
        <v>1</v>
      </c>
      <c r="Y158" s="133" t="b">
        <v>1</v>
      </c>
      <c r="Z158" s="133" t="b">
        <v>1</v>
      </c>
      <c r="AA158" s="133" t="b">
        <v>1</v>
      </c>
      <c r="AB158" s="133" t="b">
        <v>1</v>
      </c>
      <c r="AC158" s="133" t="b">
        <v>1</v>
      </c>
      <c r="AD158" s="133" t="b">
        <v>1</v>
      </c>
      <c r="AE158" s="133" t="b">
        <v>1</v>
      </c>
      <c r="AF158" s="133" t="b">
        <v>1</v>
      </c>
      <c r="AG158" s="133" t="b">
        <v>1</v>
      </c>
    </row>
    <row r="159" spans="1:33" s="133" customFormat="1" ht="15.75" thickBot="1">
      <c r="A159" s="134" t="s">
        <v>1289</v>
      </c>
      <c r="B159" s="468">
        <v>4</v>
      </c>
      <c r="C159" s="469" t="s">
        <v>461</v>
      </c>
      <c r="D159" s="470">
        <f>O159+E159+I159+M159+P159+Q159</f>
        <v>100.00000000000001</v>
      </c>
      <c r="E159" s="471">
        <f t="shared" si="89"/>
        <v>25.563297521669909</v>
      </c>
      <c r="F159" s="454">
        <v>1.0065396549685075</v>
      </c>
      <c r="G159" s="454">
        <v>4.5649019483943807</v>
      </c>
      <c r="H159" s="454">
        <v>19.991855918307021</v>
      </c>
      <c r="I159" s="470">
        <f>SUM(J159:L159)</f>
        <v>74.42818837145532</v>
      </c>
      <c r="J159" s="454">
        <v>48.209667375573808</v>
      </c>
      <c r="K159" s="454">
        <v>16.373511310085785</v>
      </c>
      <c r="L159" s="454">
        <v>9.845009685795727</v>
      </c>
      <c r="M159" s="451">
        <v>0</v>
      </c>
      <c r="N159" s="452">
        <f t="shared" si="96"/>
        <v>8.5141068747850972E-3</v>
      </c>
      <c r="O159" s="472">
        <v>8.5141068747850972E-3</v>
      </c>
      <c r="P159" s="453">
        <v>0</v>
      </c>
      <c r="Q159" s="454">
        <v>0</v>
      </c>
      <c r="R159" s="134"/>
      <c r="S159" s="134"/>
      <c r="T159" s="133" t="b">
        <v>1</v>
      </c>
      <c r="U159" s="133" t="b">
        <v>1</v>
      </c>
      <c r="V159" s="133" t="b">
        <v>1</v>
      </c>
      <c r="W159" s="133" t="b">
        <v>1</v>
      </c>
      <c r="X159" s="133" t="b">
        <v>1</v>
      </c>
      <c r="Y159" s="133" t="b">
        <v>1</v>
      </c>
      <c r="Z159" s="133" t="b">
        <v>1</v>
      </c>
      <c r="AA159" s="133" t="b">
        <v>1</v>
      </c>
      <c r="AB159" s="133" t="b">
        <v>1</v>
      </c>
      <c r="AC159" s="133" t="b">
        <v>1</v>
      </c>
      <c r="AD159" s="133" t="b">
        <v>1</v>
      </c>
      <c r="AE159" s="133" t="b">
        <v>1</v>
      </c>
      <c r="AF159" s="133" t="b">
        <v>1</v>
      </c>
      <c r="AG159" s="133" t="b">
        <v>1</v>
      </c>
    </row>
    <row r="160" spans="1:33" s="133" customFormat="1">
      <c r="A160" s="134"/>
      <c r="B160" s="455" t="s">
        <v>462</v>
      </c>
      <c r="C160" s="456" t="s">
        <v>1290</v>
      </c>
      <c r="D160" s="457"/>
      <c r="E160" s="458"/>
      <c r="F160" s="459"/>
      <c r="G160" s="459"/>
      <c r="H160" s="459"/>
      <c r="I160" s="457"/>
      <c r="J160" s="459"/>
      <c r="K160" s="459"/>
      <c r="L160" s="459"/>
      <c r="M160" s="460"/>
      <c r="N160" s="461"/>
      <c r="O160" s="462"/>
      <c r="P160" s="463"/>
      <c r="Q160" s="459"/>
      <c r="R160" s="134" t="s">
        <v>463</v>
      </c>
      <c r="S160" s="134"/>
      <c r="T160" s="133" t="b">
        <v>1</v>
      </c>
      <c r="U160" s="133" t="b">
        <v>1</v>
      </c>
      <c r="V160" s="133" t="b">
        <v>1</v>
      </c>
      <c r="W160" s="133" t="b">
        <v>1</v>
      </c>
      <c r="X160" s="133" t="b">
        <v>1</v>
      </c>
      <c r="Y160" s="133" t="b">
        <v>1</v>
      </c>
      <c r="Z160" s="133" t="b">
        <v>1</v>
      </c>
      <c r="AA160" s="133" t="b">
        <v>1</v>
      </c>
      <c r="AB160" s="133" t="b">
        <v>1</v>
      </c>
      <c r="AC160" s="133" t="b">
        <v>1</v>
      </c>
      <c r="AD160" s="133" t="b">
        <v>1</v>
      </c>
      <c r="AE160" s="133" t="b">
        <v>1</v>
      </c>
      <c r="AF160" s="133" t="b">
        <v>1</v>
      </c>
      <c r="AG160" s="133" t="b">
        <v>1</v>
      </c>
    </row>
    <row r="161" spans="1:33" s="133" customFormat="1">
      <c r="A161" s="134" t="s">
        <v>1291</v>
      </c>
      <c r="B161" s="464">
        <v>1</v>
      </c>
      <c r="C161" s="465" t="s">
        <v>464</v>
      </c>
      <c r="D161" s="466">
        <f>O161+E161+I161+M161+P161+Q161</f>
        <v>100.00000000000001</v>
      </c>
      <c r="E161" s="467">
        <f t="shared" si="89"/>
        <v>25.563297521669909</v>
      </c>
      <c r="F161" s="442">
        <v>1.0065396549685075</v>
      </c>
      <c r="G161" s="442">
        <v>4.5649019483943807</v>
      </c>
      <c r="H161" s="442">
        <v>19.991855918307021</v>
      </c>
      <c r="I161" s="466">
        <f>SUM(J161:L161)</f>
        <v>74.42818837145532</v>
      </c>
      <c r="J161" s="442">
        <v>48.209667375573808</v>
      </c>
      <c r="K161" s="442">
        <v>16.373511310085785</v>
      </c>
      <c r="L161" s="442">
        <v>9.845009685795727</v>
      </c>
      <c r="M161" s="443">
        <v>0</v>
      </c>
      <c r="N161" s="444">
        <f t="shared" ref="N161:N163" si="97">O161+P161</f>
        <v>8.5141068747850972E-3</v>
      </c>
      <c r="O161" s="445">
        <v>8.5141068747850972E-3</v>
      </c>
      <c r="P161" s="446">
        <v>0</v>
      </c>
      <c r="Q161" s="442">
        <v>0</v>
      </c>
      <c r="R161" s="134"/>
      <c r="S161" s="134"/>
      <c r="T161" s="133" t="b">
        <v>1</v>
      </c>
      <c r="U161" s="133" t="b">
        <v>1</v>
      </c>
      <c r="V161" s="133" t="b">
        <v>1</v>
      </c>
      <c r="W161" s="133" t="b">
        <v>1</v>
      </c>
      <c r="X161" s="133" t="b">
        <v>1</v>
      </c>
      <c r="Y161" s="133" t="b">
        <v>1</v>
      </c>
      <c r="Z161" s="133" t="b">
        <v>1</v>
      </c>
      <c r="AA161" s="133" t="b">
        <v>1</v>
      </c>
      <c r="AB161" s="133" t="b">
        <v>1</v>
      </c>
      <c r="AC161" s="133" t="b">
        <v>1</v>
      </c>
      <c r="AD161" s="133" t="b">
        <v>1</v>
      </c>
      <c r="AE161" s="133" t="b">
        <v>1</v>
      </c>
      <c r="AF161" s="133" t="b">
        <v>1</v>
      </c>
      <c r="AG161" s="133" t="b">
        <v>1</v>
      </c>
    </row>
    <row r="162" spans="1:33" s="133" customFormat="1">
      <c r="A162" s="134" t="s">
        <v>1292</v>
      </c>
      <c r="B162" s="468">
        <v>2</v>
      </c>
      <c r="C162" s="469" t="s">
        <v>465</v>
      </c>
      <c r="D162" s="466">
        <f>O162+E162+I162+M162+P162+Q162</f>
        <v>100.00000000000001</v>
      </c>
      <c r="E162" s="467">
        <f t="shared" si="89"/>
        <v>25.563297521669909</v>
      </c>
      <c r="F162" s="487">
        <v>1.0065396549685075</v>
      </c>
      <c r="G162" s="487">
        <v>4.5649019483943807</v>
      </c>
      <c r="H162" s="487">
        <v>19.991855918307021</v>
      </c>
      <c r="I162" s="466">
        <f>SUM(J162:L162)</f>
        <v>74.42818837145532</v>
      </c>
      <c r="J162" s="487">
        <v>48.209667375573808</v>
      </c>
      <c r="K162" s="487">
        <v>16.373511310085785</v>
      </c>
      <c r="L162" s="487">
        <v>9.845009685795727</v>
      </c>
      <c r="M162" s="488">
        <v>0</v>
      </c>
      <c r="N162" s="489">
        <f t="shared" si="97"/>
        <v>8.5141068747850972E-3</v>
      </c>
      <c r="O162" s="490">
        <v>8.5141068747850972E-3</v>
      </c>
      <c r="P162" s="491">
        <v>0</v>
      </c>
      <c r="Q162" s="487">
        <v>0</v>
      </c>
      <c r="R162" s="134"/>
      <c r="S162" s="134"/>
      <c r="T162" s="133" t="b">
        <v>1</v>
      </c>
      <c r="U162" s="133" t="b">
        <v>1</v>
      </c>
      <c r="V162" s="133" t="b">
        <v>1</v>
      </c>
      <c r="W162" s="133" t="b">
        <v>1</v>
      </c>
      <c r="X162" s="133" t="b">
        <v>1</v>
      </c>
      <c r="Y162" s="133" t="b">
        <v>1</v>
      </c>
      <c r="Z162" s="133" t="b">
        <v>1</v>
      </c>
      <c r="AA162" s="133" t="b">
        <v>1</v>
      </c>
      <c r="AB162" s="133" t="b">
        <v>1</v>
      </c>
      <c r="AC162" s="133" t="b">
        <v>1</v>
      </c>
      <c r="AD162" s="133" t="b">
        <v>1</v>
      </c>
      <c r="AE162" s="133" t="b">
        <v>1</v>
      </c>
      <c r="AF162" s="133" t="b">
        <v>1</v>
      </c>
      <c r="AG162" s="133" t="b">
        <v>1</v>
      </c>
    </row>
    <row r="163" spans="1:33" s="133" customFormat="1" ht="15.75" thickBot="1">
      <c r="A163" s="134" t="s">
        <v>1293</v>
      </c>
      <c r="B163" s="468">
        <v>3</v>
      </c>
      <c r="C163" s="469" t="s">
        <v>348</v>
      </c>
      <c r="D163" s="470">
        <f>O163+E163+I163+M163+P163+Q163</f>
        <v>100.00000000000001</v>
      </c>
      <c r="E163" s="471">
        <f t="shared" si="89"/>
        <v>25.563297521669909</v>
      </c>
      <c r="F163" s="454">
        <v>1.0065396549685075</v>
      </c>
      <c r="G163" s="454">
        <v>4.5649019483943807</v>
      </c>
      <c r="H163" s="454">
        <v>19.991855918307021</v>
      </c>
      <c r="I163" s="470">
        <f>SUM(J163:L163)</f>
        <v>74.42818837145532</v>
      </c>
      <c r="J163" s="454">
        <v>48.209667375573808</v>
      </c>
      <c r="K163" s="454">
        <v>16.373511310085785</v>
      </c>
      <c r="L163" s="454">
        <v>9.845009685795727</v>
      </c>
      <c r="M163" s="451">
        <v>0</v>
      </c>
      <c r="N163" s="452">
        <f t="shared" si="97"/>
        <v>8.5141068747850972E-3</v>
      </c>
      <c r="O163" s="472">
        <v>8.5141068747850972E-3</v>
      </c>
      <c r="P163" s="453">
        <v>0</v>
      </c>
      <c r="Q163" s="454">
        <v>0</v>
      </c>
      <c r="R163" s="134"/>
      <c r="S163" s="134"/>
      <c r="T163" s="133" t="b">
        <v>1</v>
      </c>
      <c r="U163" s="133" t="b">
        <v>1</v>
      </c>
      <c r="V163" s="133" t="b">
        <v>1</v>
      </c>
      <c r="W163" s="133" t="b">
        <v>1</v>
      </c>
      <c r="X163" s="133" t="b">
        <v>1</v>
      </c>
      <c r="Y163" s="133" t="b">
        <v>1</v>
      </c>
      <c r="Z163" s="133" t="b">
        <v>1</v>
      </c>
      <c r="AA163" s="133" t="b">
        <v>1</v>
      </c>
      <c r="AB163" s="133" t="b">
        <v>1</v>
      </c>
      <c r="AC163" s="133" t="b">
        <v>1</v>
      </c>
      <c r="AD163" s="133" t="b">
        <v>1</v>
      </c>
      <c r="AE163" s="133" t="b">
        <v>1</v>
      </c>
      <c r="AF163" s="133" t="b">
        <v>1</v>
      </c>
      <c r="AG163" s="133" t="b">
        <v>1</v>
      </c>
    </row>
    <row r="164" spans="1:33" s="133" customFormat="1">
      <c r="A164" s="134"/>
      <c r="B164" s="455" t="s">
        <v>466</v>
      </c>
      <c r="C164" s="456" t="s">
        <v>1294</v>
      </c>
      <c r="D164" s="457"/>
      <c r="E164" s="458"/>
      <c r="F164" s="459"/>
      <c r="G164" s="459"/>
      <c r="H164" s="459"/>
      <c r="I164" s="457"/>
      <c r="J164" s="459"/>
      <c r="K164" s="459"/>
      <c r="L164" s="459"/>
      <c r="M164" s="460"/>
      <c r="N164" s="461"/>
      <c r="O164" s="462"/>
      <c r="P164" s="463"/>
      <c r="Q164" s="459"/>
      <c r="R164" s="134" t="s">
        <v>467</v>
      </c>
      <c r="S164" s="134"/>
      <c r="T164" s="133" t="b">
        <v>1</v>
      </c>
      <c r="U164" s="133" t="b">
        <v>1</v>
      </c>
      <c r="V164" s="133" t="b">
        <v>1</v>
      </c>
      <c r="W164" s="133" t="b">
        <v>1</v>
      </c>
      <c r="X164" s="133" t="b">
        <v>1</v>
      </c>
      <c r="Y164" s="133" t="b">
        <v>1</v>
      </c>
      <c r="Z164" s="133" t="b">
        <v>1</v>
      </c>
      <c r="AA164" s="133" t="b">
        <v>1</v>
      </c>
      <c r="AB164" s="133" t="b">
        <v>1</v>
      </c>
      <c r="AC164" s="133" t="b">
        <v>1</v>
      </c>
      <c r="AD164" s="133" t="b">
        <v>1</v>
      </c>
      <c r="AE164" s="133" t="b">
        <v>1</v>
      </c>
      <c r="AF164" s="133" t="b">
        <v>1</v>
      </c>
      <c r="AG164" s="133" t="b">
        <v>1</v>
      </c>
    </row>
    <row r="165" spans="1:33" s="133" customFormat="1">
      <c r="A165" s="134" t="s">
        <v>1295</v>
      </c>
      <c r="B165" s="464">
        <v>1</v>
      </c>
      <c r="C165" s="465" t="s">
        <v>468</v>
      </c>
      <c r="D165" s="466">
        <f>O165+E165+I165+M165+P165+Q165</f>
        <v>100.00000000000001</v>
      </c>
      <c r="E165" s="467">
        <f t="shared" si="89"/>
        <v>25.563297521669909</v>
      </c>
      <c r="F165" s="442">
        <v>1.0065396549685075</v>
      </c>
      <c r="G165" s="442">
        <v>4.5649019483943807</v>
      </c>
      <c r="H165" s="442">
        <v>19.991855918307021</v>
      </c>
      <c r="I165" s="466">
        <f>SUM(J165:L165)</f>
        <v>74.42818837145532</v>
      </c>
      <c r="J165" s="442">
        <v>48.209667375573808</v>
      </c>
      <c r="K165" s="442">
        <v>16.373511310085785</v>
      </c>
      <c r="L165" s="442">
        <v>9.845009685795727</v>
      </c>
      <c r="M165" s="443">
        <v>0</v>
      </c>
      <c r="N165" s="444">
        <f t="shared" ref="N165:N166" si="98">O165+P165</f>
        <v>8.5141068747850972E-3</v>
      </c>
      <c r="O165" s="445">
        <v>8.5141068747850972E-3</v>
      </c>
      <c r="P165" s="446">
        <v>0</v>
      </c>
      <c r="Q165" s="442">
        <v>0</v>
      </c>
      <c r="R165" s="134"/>
      <c r="S165" s="134"/>
      <c r="T165" s="133" t="b">
        <v>1</v>
      </c>
      <c r="U165" s="133" t="b">
        <v>1</v>
      </c>
      <c r="V165" s="133" t="b">
        <v>1</v>
      </c>
      <c r="W165" s="133" t="b">
        <v>1</v>
      </c>
      <c r="X165" s="133" t="b">
        <v>1</v>
      </c>
      <c r="Y165" s="133" t="b">
        <v>1</v>
      </c>
      <c r="Z165" s="133" t="b">
        <v>1</v>
      </c>
      <c r="AA165" s="133" t="b">
        <v>1</v>
      </c>
      <c r="AB165" s="133" t="b">
        <v>1</v>
      </c>
      <c r="AC165" s="133" t="b">
        <v>1</v>
      </c>
      <c r="AD165" s="133" t="b">
        <v>1</v>
      </c>
      <c r="AE165" s="133" t="b">
        <v>1</v>
      </c>
      <c r="AF165" s="133" t="b">
        <v>1</v>
      </c>
      <c r="AG165" s="133" t="b">
        <v>1</v>
      </c>
    </row>
    <row r="166" spans="1:33" s="133" customFormat="1" ht="15.75" thickBot="1">
      <c r="A166" s="134" t="s">
        <v>1296</v>
      </c>
      <c r="B166" s="468">
        <v>2</v>
      </c>
      <c r="C166" s="469" t="s">
        <v>469</v>
      </c>
      <c r="D166" s="470">
        <f>O166+E166+I166+M166+P166+Q166</f>
        <v>100.00000000000001</v>
      </c>
      <c r="E166" s="471">
        <f t="shared" si="89"/>
        <v>25.563297521669909</v>
      </c>
      <c r="F166" s="454">
        <v>1.0065396549685075</v>
      </c>
      <c r="G166" s="454">
        <v>4.5649019483943807</v>
      </c>
      <c r="H166" s="454">
        <v>19.991855918307021</v>
      </c>
      <c r="I166" s="470">
        <f>SUM(J166:L166)</f>
        <v>74.42818837145532</v>
      </c>
      <c r="J166" s="454">
        <v>48.209667375573808</v>
      </c>
      <c r="K166" s="454">
        <v>16.373511310085785</v>
      </c>
      <c r="L166" s="454">
        <v>9.845009685795727</v>
      </c>
      <c r="M166" s="451">
        <v>0</v>
      </c>
      <c r="N166" s="452">
        <f t="shared" si="98"/>
        <v>8.5141068747850972E-3</v>
      </c>
      <c r="O166" s="472">
        <v>8.5141068747850972E-3</v>
      </c>
      <c r="P166" s="453">
        <v>0</v>
      </c>
      <c r="Q166" s="454">
        <v>0</v>
      </c>
      <c r="R166" s="134"/>
      <c r="S166" s="134"/>
      <c r="T166" s="133" t="b">
        <v>1</v>
      </c>
      <c r="U166" s="133" t="b">
        <v>1</v>
      </c>
      <c r="V166" s="133" t="b">
        <v>1</v>
      </c>
      <c r="W166" s="133" t="b">
        <v>1</v>
      </c>
      <c r="X166" s="133" t="b">
        <v>1</v>
      </c>
      <c r="Y166" s="133" t="b">
        <v>1</v>
      </c>
      <c r="Z166" s="133" t="b">
        <v>1</v>
      </c>
      <c r="AA166" s="133" t="b">
        <v>1</v>
      </c>
      <c r="AB166" s="133" t="b">
        <v>1</v>
      </c>
      <c r="AC166" s="133" t="b">
        <v>1</v>
      </c>
      <c r="AD166" s="133" t="b">
        <v>1</v>
      </c>
      <c r="AE166" s="133" t="b">
        <v>1</v>
      </c>
      <c r="AF166" s="133" t="b">
        <v>1</v>
      </c>
      <c r="AG166" s="133" t="b">
        <v>1</v>
      </c>
    </row>
    <row r="167" spans="1:33" s="133" customFormat="1">
      <c r="A167" s="134"/>
      <c r="B167" s="455" t="s">
        <v>470</v>
      </c>
      <c r="C167" s="456" t="s">
        <v>1297</v>
      </c>
      <c r="D167" s="457"/>
      <c r="E167" s="458"/>
      <c r="F167" s="459"/>
      <c r="G167" s="459"/>
      <c r="H167" s="459"/>
      <c r="I167" s="457"/>
      <c r="J167" s="459"/>
      <c r="K167" s="459"/>
      <c r="L167" s="459"/>
      <c r="M167" s="460"/>
      <c r="N167" s="461"/>
      <c r="O167" s="462"/>
      <c r="P167" s="463"/>
      <c r="Q167" s="459"/>
      <c r="R167" s="134" t="s">
        <v>471</v>
      </c>
      <c r="S167" s="134"/>
      <c r="T167" s="133" t="b">
        <v>1</v>
      </c>
      <c r="U167" s="133" t="b">
        <v>1</v>
      </c>
      <c r="V167" s="133" t="b">
        <v>1</v>
      </c>
      <c r="W167" s="133" t="b">
        <v>1</v>
      </c>
      <c r="X167" s="133" t="b">
        <v>1</v>
      </c>
      <c r="Y167" s="133" t="b">
        <v>1</v>
      </c>
      <c r="Z167" s="133" t="b">
        <v>1</v>
      </c>
      <c r="AA167" s="133" t="b">
        <v>1</v>
      </c>
      <c r="AB167" s="133" t="b">
        <v>1</v>
      </c>
      <c r="AC167" s="133" t="b">
        <v>1</v>
      </c>
      <c r="AD167" s="133" t="b">
        <v>1</v>
      </c>
      <c r="AE167" s="133" t="b">
        <v>1</v>
      </c>
      <c r="AF167" s="133" t="b">
        <v>1</v>
      </c>
      <c r="AG167" s="133" t="b">
        <v>1</v>
      </c>
    </row>
    <row r="168" spans="1:33" s="133" customFormat="1">
      <c r="A168" s="134" t="s">
        <v>1298</v>
      </c>
      <c r="B168" s="464">
        <v>1</v>
      </c>
      <c r="C168" s="465" t="s">
        <v>472</v>
      </c>
      <c r="D168" s="466">
        <f t="shared" ref="D168:D183" si="99">O168+E168+I168+M168+P168+Q168</f>
        <v>100.00000000000001</v>
      </c>
      <c r="E168" s="467">
        <f t="shared" si="89"/>
        <v>25.563297521669909</v>
      </c>
      <c r="F168" s="442">
        <v>1.0065396549685075</v>
      </c>
      <c r="G168" s="442">
        <v>4.5649019483943807</v>
      </c>
      <c r="H168" s="442">
        <v>19.991855918307021</v>
      </c>
      <c r="I168" s="466">
        <f t="shared" ref="I168:I183" si="100">SUM(J168:L168)</f>
        <v>74.42818837145532</v>
      </c>
      <c r="J168" s="442">
        <v>48.209667375573808</v>
      </c>
      <c r="K168" s="442">
        <v>16.373511310085785</v>
      </c>
      <c r="L168" s="442">
        <v>9.845009685795727</v>
      </c>
      <c r="M168" s="443">
        <v>0</v>
      </c>
      <c r="N168" s="444">
        <f t="shared" ref="N168:N231" si="101">O168+P168</f>
        <v>8.5141068747850972E-3</v>
      </c>
      <c r="O168" s="445">
        <v>8.5141068747850972E-3</v>
      </c>
      <c r="P168" s="446">
        <v>0</v>
      </c>
      <c r="Q168" s="442">
        <v>0</v>
      </c>
      <c r="R168" s="134"/>
      <c r="S168" s="134"/>
      <c r="T168" s="133" t="b">
        <v>1</v>
      </c>
      <c r="U168" s="133" t="b">
        <v>1</v>
      </c>
      <c r="V168" s="133" t="b">
        <v>1</v>
      </c>
      <c r="W168" s="133" t="b">
        <v>1</v>
      </c>
      <c r="X168" s="133" t="b">
        <v>1</v>
      </c>
      <c r="Y168" s="133" t="b">
        <v>1</v>
      </c>
      <c r="Z168" s="133" t="b">
        <v>1</v>
      </c>
      <c r="AA168" s="133" t="b">
        <v>1</v>
      </c>
      <c r="AB168" s="133" t="b">
        <v>1</v>
      </c>
      <c r="AC168" s="133" t="b">
        <v>1</v>
      </c>
      <c r="AD168" s="133" t="b">
        <v>1</v>
      </c>
      <c r="AE168" s="133" t="b">
        <v>1</v>
      </c>
      <c r="AF168" s="133" t="b">
        <v>1</v>
      </c>
      <c r="AG168" s="133" t="b">
        <v>1</v>
      </c>
    </row>
    <row r="169" spans="1:33" s="133" customFormat="1">
      <c r="A169" s="134" t="s">
        <v>1299</v>
      </c>
      <c r="B169" s="464">
        <v>2</v>
      </c>
      <c r="C169" s="465" t="s">
        <v>473</v>
      </c>
      <c r="D169" s="466">
        <f t="shared" si="99"/>
        <v>100.00000000000001</v>
      </c>
      <c r="E169" s="467">
        <f t="shared" si="89"/>
        <v>25.563297521669909</v>
      </c>
      <c r="F169" s="442">
        <v>1.0065396549685075</v>
      </c>
      <c r="G169" s="442">
        <v>4.5649019483943807</v>
      </c>
      <c r="H169" s="442">
        <v>19.991855918307021</v>
      </c>
      <c r="I169" s="466">
        <f t="shared" si="100"/>
        <v>74.42818837145532</v>
      </c>
      <c r="J169" s="442">
        <v>48.209667375573808</v>
      </c>
      <c r="K169" s="442">
        <v>16.373511310085785</v>
      </c>
      <c r="L169" s="442">
        <v>9.845009685795727</v>
      </c>
      <c r="M169" s="443">
        <v>0</v>
      </c>
      <c r="N169" s="444">
        <f t="shared" si="101"/>
        <v>8.5141068747850972E-3</v>
      </c>
      <c r="O169" s="445">
        <v>8.5141068747850972E-3</v>
      </c>
      <c r="P169" s="446">
        <v>0</v>
      </c>
      <c r="Q169" s="442">
        <v>0</v>
      </c>
      <c r="R169" s="134"/>
      <c r="S169" s="134"/>
      <c r="T169" s="133" t="b">
        <v>1</v>
      </c>
      <c r="U169" s="133" t="b">
        <v>1</v>
      </c>
      <c r="V169" s="133" t="b">
        <v>1</v>
      </c>
      <c r="W169" s="133" t="b">
        <v>1</v>
      </c>
      <c r="X169" s="133" t="b">
        <v>1</v>
      </c>
      <c r="Y169" s="133" t="b">
        <v>1</v>
      </c>
      <c r="Z169" s="133" t="b">
        <v>1</v>
      </c>
      <c r="AA169" s="133" t="b">
        <v>1</v>
      </c>
      <c r="AB169" s="133" t="b">
        <v>1</v>
      </c>
      <c r="AC169" s="133" t="b">
        <v>1</v>
      </c>
      <c r="AD169" s="133" t="b">
        <v>1</v>
      </c>
      <c r="AE169" s="133" t="b">
        <v>1</v>
      </c>
      <c r="AF169" s="133" t="b">
        <v>1</v>
      </c>
      <c r="AG169" s="133" t="b">
        <v>1</v>
      </c>
    </row>
    <row r="170" spans="1:33" s="133" customFormat="1">
      <c r="A170" s="134" t="s">
        <v>1300</v>
      </c>
      <c r="B170" s="464">
        <v>3</v>
      </c>
      <c r="C170" s="465" t="s">
        <v>474</v>
      </c>
      <c r="D170" s="466">
        <f t="shared" si="99"/>
        <v>100.00000000000001</v>
      </c>
      <c r="E170" s="467">
        <f t="shared" si="89"/>
        <v>25.563297521669909</v>
      </c>
      <c r="F170" s="442">
        <v>1.0065396549685075</v>
      </c>
      <c r="G170" s="442">
        <v>4.5649019483943807</v>
      </c>
      <c r="H170" s="442">
        <v>19.991855918307021</v>
      </c>
      <c r="I170" s="466">
        <f t="shared" si="100"/>
        <v>74.42818837145532</v>
      </c>
      <c r="J170" s="442">
        <v>48.209667375573808</v>
      </c>
      <c r="K170" s="442">
        <v>16.373511310085785</v>
      </c>
      <c r="L170" s="442">
        <v>9.845009685795727</v>
      </c>
      <c r="M170" s="443">
        <v>0</v>
      </c>
      <c r="N170" s="444">
        <f t="shared" si="101"/>
        <v>8.5141068747850972E-3</v>
      </c>
      <c r="O170" s="445">
        <v>8.5141068747850972E-3</v>
      </c>
      <c r="P170" s="446">
        <v>0</v>
      </c>
      <c r="Q170" s="442">
        <v>0</v>
      </c>
      <c r="R170" s="134"/>
      <c r="S170" s="134"/>
      <c r="T170" s="133" t="b">
        <v>1</v>
      </c>
      <c r="U170" s="133" t="b">
        <v>1</v>
      </c>
      <c r="V170" s="133" t="b">
        <v>1</v>
      </c>
      <c r="W170" s="133" t="b">
        <v>1</v>
      </c>
      <c r="X170" s="133" t="b">
        <v>1</v>
      </c>
      <c r="Y170" s="133" t="b">
        <v>1</v>
      </c>
      <c r="Z170" s="133" t="b">
        <v>1</v>
      </c>
      <c r="AA170" s="133" t="b">
        <v>1</v>
      </c>
      <c r="AB170" s="133" t="b">
        <v>1</v>
      </c>
      <c r="AC170" s="133" t="b">
        <v>1</v>
      </c>
      <c r="AD170" s="133" t="b">
        <v>1</v>
      </c>
      <c r="AE170" s="133" t="b">
        <v>1</v>
      </c>
      <c r="AF170" s="133" t="b">
        <v>1</v>
      </c>
      <c r="AG170" s="133" t="b">
        <v>1</v>
      </c>
    </row>
    <row r="171" spans="1:33" s="133" customFormat="1">
      <c r="A171" s="134" t="s">
        <v>1301</v>
      </c>
      <c r="B171" s="464">
        <v>4</v>
      </c>
      <c r="C171" s="465" t="s">
        <v>475</v>
      </c>
      <c r="D171" s="466">
        <f t="shared" si="99"/>
        <v>100.00000000000001</v>
      </c>
      <c r="E171" s="467">
        <f t="shared" si="89"/>
        <v>25.563297521669909</v>
      </c>
      <c r="F171" s="442">
        <v>1.0065396549685075</v>
      </c>
      <c r="G171" s="442">
        <v>4.5649019483943807</v>
      </c>
      <c r="H171" s="442">
        <v>19.991855918307021</v>
      </c>
      <c r="I171" s="466">
        <f t="shared" si="100"/>
        <v>74.42818837145532</v>
      </c>
      <c r="J171" s="442">
        <v>48.209667375573808</v>
      </c>
      <c r="K171" s="442">
        <v>16.373511310085785</v>
      </c>
      <c r="L171" s="442">
        <v>9.845009685795727</v>
      </c>
      <c r="M171" s="443">
        <v>0</v>
      </c>
      <c r="N171" s="444">
        <f t="shared" si="101"/>
        <v>8.5141068747850972E-3</v>
      </c>
      <c r="O171" s="445">
        <v>8.5141068747850972E-3</v>
      </c>
      <c r="P171" s="446">
        <v>0</v>
      </c>
      <c r="Q171" s="442">
        <v>0</v>
      </c>
      <c r="R171" s="134"/>
      <c r="S171" s="134"/>
      <c r="T171" s="133" t="b">
        <v>1</v>
      </c>
      <c r="U171" s="133" t="b">
        <v>1</v>
      </c>
      <c r="V171" s="133" t="b">
        <v>1</v>
      </c>
      <c r="W171" s="133" t="b">
        <v>1</v>
      </c>
      <c r="X171" s="133" t="b">
        <v>1</v>
      </c>
      <c r="Y171" s="133" t="b">
        <v>1</v>
      </c>
      <c r="Z171" s="133" t="b">
        <v>1</v>
      </c>
      <c r="AA171" s="133" t="b">
        <v>1</v>
      </c>
      <c r="AB171" s="133" t="b">
        <v>1</v>
      </c>
      <c r="AC171" s="133" t="b">
        <v>1</v>
      </c>
      <c r="AD171" s="133" t="b">
        <v>1</v>
      </c>
      <c r="AE171" s="133" t="b">
        <v>1</v>
      </c>
      <c r="AF171" s="133" t="b">
        <v>1</v>
      </c>
      <c r="AG171" s="133" t="b">
        <v>1</v>
      </c>
    </row>
    <row r="172" spans="1:33" s="133" customFormat="1">
      <c r="A172" s="134" t="s">
        <v>1302</v>
      </c>
      <c r="B172" s="464">
        <v>5</v>
      </c>
      <c r="C172" s="465" t="s">
        <v>476</v>
      </c>
      <c r="D172" s="466">
        <f t="shared" si="99"/>
        <v>100.00000000000001</v>
      </c>
      <c r="E172" s="467">
        <f t="shared" si="89"/>
        <v>25.563297521669909</v>
      </c>
      <c r="F172" s="442">
        <v>1.0065396549685075</v>
      </c>
      <c r="G172" s="442">
        <v>4.5649019483943807</v>
      </c>
      <c r="H172" s="442">
        <v>19.991855918307021</v>
      </c>
      <c r="I172" s="466">
        <f t="shared" si="100"/>
        <v>74.42818837145532</v>
      </c>
      <c r="J172" s="442">
        <v>48.209667375573808</v>
      </c>
      <c r="K172" s="442">
        <v>16.373511310085785</v>
      </c>
      <c r="L172" s="442">
        <v>9.845009685795727</v>
      </c>
      <c r="M172" s="443">
        <v>0</v>
      </c>
      <c r="N172" s="444">
        <f t="shared" si="101"/>
        <v>8.5141068747850972E-3</v>
      </c>
      <c r="O172" s="445">
        <v>8.5141068747850972E-3</v>
      </c>
      <c r="P172" s="446">
        <v>0</v>
      </c>
      <c r="Q172" s="442">
        <v>0</v>
      </c>
      <c r="R172" s="134"/>
      <c r="S172" s="134"/>
      <c r="T172" s="133" t="b">
        <v>1</v>
      </c>
      <c r="U172" s="133" t="b">
        <v>1</v>
      </c>
      <c r="V172" s="133" t="b">
        <v>1</v>
      </c>
      <c r="W172" s="133" t="b">
        <v>1</v>
      </c>
      <c r="X172" s="133" t="b">
        <v>1</v>
      </c>
      <c r="Y172" s="133" t="b">
        <v>1</v>
      </c>
      <c r="Z172" s="133" t="b">
        <v>1</v>
      </c>
      <c r="AA172" s="133" t="b">
        <v>1</v>
      </c>
      <c r="AB172" s="133" t="b">
        <v>1</v>
      </c>
      <c r="AC172" s="133" t="b">
        <v>1</v>
      </c>
      <c r="AD172" s="133" t="b">
        <v>1</v>
      </c>
      <c r="AE172" s="133" t="b">
        <v>1</v>
      </c>
      <c r="AF172" s="133" t="b">
        <v>1</v>
      </c>
      <c r="AG172" s="133" t="b">
        <v>1</v>
      </c>
    </row>
    <row r="173" spans="1:33" s="133" customFormat="1">
      <c r="A173" s="134" t="s">
        <v>1303</v>
      </c>
      <c r="B173" s="464">
        <v>6</v>
      </c>
      <c r="C173" s="465" t="s">
        <v>477</v>
      </c>
      <c r="D173" s="466">
        <f t="shared" si="99"/>
        <v>100.00000000000001</v>
      </c>
      <c r="E173" s="467">
        <f t="shared" si="89"/>
        <v>25.563297521669909</v>
      </c>
      <c r="F173" s="442">
        <v>1.0065396549685075</v>
      </c>
      <c r="G173" s="442">
        <v>4.5649019483943807</v>
      </c>
      <c r="H173" s="442">
        <v>19.991855918307021</v>
      </c>
      <c r="I173" s="466">
        <f t="shared" si="100"/>
        <v>74.42818837145532</v>
      </c>
      <c r="J173" s="442">
        <v>48.209667375573808</v>
      </c>
      <c r="K173" s="442">
        <v>16.373511310085785</v>
      </c>
      <c r="L173" s="442">
        <v>9.845009685795727</v>
      </c>
      <c r="M173" s="443">
        <v>0</v>
      </c>
      <c r="N173" s="444">
        <f t="shared" si="101"/>
        <v>8.5141068747850972E-3</v>
      </c>
      <c r="O173" s="445">
        <v>8.5141068747850972E-3</v>
      </c>
      <c r="P173" s="446">
        <v>0</v>
      </c>
      <c r="Q173" s="442">
        <v>0</v>
      </c>
      <c r="R173" s="134"/>
      <c r="S173" s="134"/>
      <c r="T173" s="133" t="b">
        <v>1</v>
      </c>
      <c r="U173" s="133" t="b">
        <v>1</v>
      </c>
      <c r="V173" s="133" t="b">
        <v>1</v>
      </c>
      <c r="W173" s="133" t="b">
        <v>1</v>
      </c>
      <c r="X173" s="133" t="b">
        <v>1</v>
      </c>
      <c r="Y173" s="133" t="b">
        <v>1</v>
      </c>
      <c r="Z173" s="133" t="b">
        <v>1</v>
      </c>
      <c r="AA173" s="133" t="b">
        <v>1</v>
      </c>
      <c r="AB173" s="133" t="b">
        <v>1</v>
      </c>
      <c r="AC173" s="133" t="b">
        <v>1</v>
      </c>
      <c r="AD173" s="133" t="b">
        <v>1</v>
      </c>
      <c r="AE173" s="133" t="b">
        <v>1</v>
      </c>
      <c r="AF173" s="133" t="b">
        <v>1</v>
      </c>
      <c r="AG173" s="133" t="b">
        <v>1</v>
      </c>
    </row>
    <row r="174" spans="1:33" s="133" customFormat="1">
      <c r="A174" s="134" t="s">
        <v>1304</v>
      </c>
      <c r="B174" s="464">
        <v>7</v>
      </c>
      <c r="C174" s="465" t="s">
        <v>478</v>
      </c>
      <c r="D174" s="466">
        <f t="shared" si="99"/>
        <v>100.00000000000001</v>
      </c>
      <c r="E174" s="467">
        <f t="shared" si="89"/>
        <v>25.563297521669909</v>
      </c>
      <c r="F174" s="442">
        <v>1.0065396549685075</v>
      </c>
      <c r="G174" s="442">
        <v>4.5649019483943807</v>
      </c>
      <c r="H174" s="442">
        <v>19.991855918307021</v>
      </c>
      <c r="I174" s="466">
        <f t="shared" si="100"/>
        <v>74.42818837145532</v>
      </c>
      <c r="J174" s="442">
        <v>48.209667375573808</v>
      </c>
      <c r="K174" s="442">
        <v>16.373511310085785</v>
      </c>
      <c r="L174" s="442">
        <v>9.845009685795727</v>
      </c>
      <c r="M174" s="443">
        <v>0</v>
      </c>
      <c r="N174" s="444">
        <f t="shared" si="101"/>
        <v>8.5141068747850972E-3</v>
      </c>
      <c r="O174" s="445">
        <v>8.5141068747850972E-3</v>
      </c>
      <c r="P174" s="446">
        <v>0</v>
      </c>
      <c r="Q174" s="442">
        <v>0</v>
      </c>
      <c r="R174" s="134"/>
      <c r="S174" s="134"/>
      <c r="T174" s="133" t="b">
        <v>1</v>
      </c>
      <c r="U174" s="133" t="b">
        <v>1</v>
      </c>
      <c r="V174" s="133" t="b">
        <v>1</v>
      </c>
      <c r="W174" s="133" t="b">
        <v>1</v>
      </c>
      <c r="X174" s="133" t="b">
        <v>1</v>
      </c>
      <c r="Y174" s="133" t="b">
        <v>1</v>
      </c>
      <c r="Z174" s="133" t="b">
        <v>1</v>
      </c>
      <c r="AA174" s="133" t="b">
        <v>1</v>
      </c>
      <c r="AB174" s="133" t="b">
        <v>1</v>
      </c>
      <c r="AC174" s="133" t="b">
        <v>1</v>
      </c>
      <c r="AD174" s="133" t="b">
        <v>1</v>
      </c>
      <c r="AE174" s="133" t="b">
        <v>1</v>
      </c>
      <c r="AF174" s="133" t="b">
        <v>1</v>
      </c>
      <c r="AG174" s="133" t="b">
        <v>1</v>
      </c>
    </row>
    <row r="175" spans="1:33" s="133" customFormat="1">
      <c r="A175" s="134" t="s">
        <v>1305</v>
      </c>
      <c r="B175" s="464">
        <v>8</v>
      </c>
      <c r="C175" s="465" t="s">
        <v>479</v>
      </c>
      <c r="D175" s="466">
        <f t="shared" si="99"/>
        <v>100.00000000000001</v>
      </c>
      <c r="E175" s="467">
        <f t="shared" si="89"/>
        <v>25.563297521669909</v>
      </c>
      <c r="F175" s="442">
        <v>1.0065396549685075</v>
      </c>
      <c r="G175" s="442">
        <v>4.5649019483943807</v>
      </c>
      <c r="H175" s="442">
        <v>19.991855918307021</v>
      </c>
      <c r="I175" s="466">
        <f t="shared" si="100"/>
        <v>74.42818837145532</v>
      </c>
      <c r="J175" s="442">
        <v>48.209667375573808</v>
      </c>
      <c r="K175" s="442">
        <v>16.373511310085785</v>
      </c>
      <c r="L175" s="442">
        <v>9.845009685795727</v>
      </c>
      <c r="M175" s="443">
        <v>0</v>
      </c>
      <c r="N175" s="444">
        <f t="shared" si="101"/>
        <v>8.5141068747850972E-3</v>
      </c>
      <c r="O175" s="445">
        <v>8.5141068747850972E-3</v>
      </c>
      <c r="P175" s="446">
        <v>0</v>
      </c>
      <c r="Q175" s="442">
        <v>0</v>
      </c>
      <c r="R175" s="134"/>
      <c r="S175" s="134"/>
      <c r="T175" s="133" t="b">
        <v>1</v>
      </c>
      <c r="U175" s="133" t="b">
        <v>1</v>
      </c>
      <c r="V175" s="133" t="b">
        <v>1</v>
      </c>
      <c r="W175" s="133" t="b">
        <v>1</v>
      </c>
      <c r="X175" s="133" t="b">
        <v>1</v>
      </c>
      <c r="Y175" s="133" t="b">
        <v>1</v>
      </c>
      <c r="Z175" s="133" t="b">
        <v>1</v>
      </c>
      <c r="AA175" s="133" t="b">
        <v>1</v>
      </c>
      <c r="AB175" s="133" t="b">
        <v>1</v>
      </c>
      <c r="AC175" s="133" t="b">
        <v>1</v>
      </c>
      <c r="AD175" s="133" t="b">
        <v>1</v>
      </c>
      <c r="AE175" s="133" t="b">
        <v>1</v>
      </c>
      <c r="AF175" s="133" t="b">
        <v>1</v>
      </c>
      <c r="AG175" s="133" t="b">
        <v>1</v>
      </c>
    </row>
    <row r="176" spans="1:33" s="133" customFormat="1">
      <c r="A176" s="134" t="s">
        <v>1306</v>
      </c>
      <c r="B176" s="464">
        <v>9</v>
      </c>
      <c r="C176" s="465" t="s">
        <v>480</v>
      </c>
      <c r="D176" s="466">
        <f t="shared" si="99"/>
        <v>100.00000000000001</v>
      </c>
      <c r="E176" s="467">
        <f t="shared" si="89"/>
        <v>25.563297521669909</v>
      </c>
      <c r="F176" s="442">
        <v>1.0065396549685075</v>
      </c>
      <c r="G176" s="442">
        <v>4.5649019483943807</v>
      </c>
      <c r="H176" s="442">
        <v>19.991855918307021</v>
      </c>
      <c r="I176" s="466">
        <f t="shared" si="100"/>
        <v>74.42818837145532</v>
      </c>
      <c r="J176" s="442">
        <v>48.209667375573808</v>
      </c>
      <c r="K176" s="442">
        <v>16.373511310085785</v>
      </c>
      <c r="L176" s="442">
        <v>9.845009685795727</v>
      </c>
      <c r="M176" s="443">
        <v>0</v>
      </c>
      <c r="N176" s="444">
        <f t="shared" si="101"/>
        <v>8.5141068747850972E-3</v>
      </c>
      <c r="O176" s="445">
        <v>8.5141068747850972E-3</v>
      </c>
      <c r="P176" s="446">
        <v>0</v>
      </c>
      <c r="Q176" s="442">
        <v>0</v>
      </c>
      <c r="R176" s="134"/>
      <c r="S176" s="134"/>
      <c r="T176" s="133" t="b">
        <v>1</v>
      </c>
      <c r="U176" s="133" t="b">
        <v>1</v>
      </c>
      <c r="V176" s="133" t="b">
        <v>1</v>
      </c>
      <c r="W176" s="133" t="b">
        <v>1</v>
      </c>
      <c r="X176" s="133" t="b">
        <v>1</v>
      </c>
      <c r="Y176" s="133" t="b">
        <v>1</v>
      </c>
      <c r="Z176" s="133" t="b">
        <v>1</v>
      </c>
      <c r="AA176" s="133" t="b">
        <v>1</v>
      </c>
      <c r="AB176" s="133" t="b">
        <v>1</v>
      </c>
      <c r="AC176" s="133" t="b">
        <v>1</v>
      </c>
      <c r="AD176" s="133" t="b">
        <v>1</v>
      </c>
      <c r="AE176" s="133" t="b">
        <v>1</v>
      </c>
      <c r="AF176" s="133" t="b">
        <v>1</v>
      </c>
      <c r="AG176" s="133" t="b">
        <v>1</v>
      </c>
    </row>
    <row r="177" spans="1:33" s="133" customFormat="1">
      <c r="A177" s="134" t="s">
        <v>1307</v>
      </c>
      <c r="B177" s="464">
        <v>10</v>
      </c>
      <c r="C177" s="465" t="s">
        <v>481</v>
      </c>
      <c r="D177" s="466">
        <f t="shared" si="99"/>
        <v>100.00000000000001</v>
      </c>
      <c r="E177" s="467">
        <f t="shared" si="89"/>
        <v>25.563297521669909</v>
      </c>
      <c r="F177" s="442">
        <v>1.0065396549685075</v>
      </c>
      <c r="G177" s="442">
        <v>4.5649019483943807</v>
      </c>
      <c r="H177" s="442">
        <v>19.991855918307021</v>
      </c>
      <c r="I177" s="466">
        <f t="shared" si="100"/>
        <v>74.42818837145532</v>
      </c>
      <c r="J177" s="442">
        <v>48.209667375573808</v>
      </c>
      <c r="K177" s="442">
        <v>16.373511310085785</v>
      </c>
      <c r="L177" s="442">
        <v>9.845009685795727</v>
      </c>
      <c r="M177" s="443">
        <v>0</v>
      </c>
      <c r="N177" s="444">
        <f t="shared" si="101"/>
        <v>8.5141068747850972E-3</v>
      </c>
      <c r="O177" s="445">
        <v>8.5141068747850972E-3</v>
      </c>
      <c r="P177" s="446">
        <v>0</v>
      </c>
      <c r="Q177" s="442">
        <v>0</v>
      </c>
      <c r="R177" s="134"/>
      <c r="S177" s="134"/>
      <c r="T177" s="133" t="b">
        <v>1</v>
      </c>
      <c r="U177" s="133" t="b">
        <v>1</v>
      </c>
      <c r="V177" s="133" t="b">
        <v>1</v>
      </c>
      <c r="W177" s="133" t="b">
        <v>1</v>
      </c>
      <c r="X177" s="133" t="b">
        <v>1</v>
      </c>
      <c r="Y177" s="133" t="b">
        <v>1</v>
      </c>
      <c r="Z177" s="133" t="b">
        <v>1</v>
      </c>
      <c r="AA177" s="133" t="b">
        <v>1</v>
      </c>
      <c r="AB177" s="133" t="b">
        <v>1</v>
      </c>
      <c r="AC177" s="133" t="b">
        <v>1</v>
      </c>
      <c r="AD177" s="133" t="b">
        <v>1</v>
      </c>
      <c r="AE177" s="133" t="b">
        <v>1</v>
      </c>
      <c r="AF177" s="133" t="b">
        <v>1</v>
      </c>
      <c r="AG177" s="133" t="b">
        <v>1</v>
      </c>
    </row>
    <row r="178" spans="1:33" s="133" customFormat="1">
      <c r="A178" s="134" t="s">
        <v>1308</v>
      </c>
      <c r="B178" s="464">
        <v>11</v>
      </c>
      <c r="C178" s="465" t="s">
        <v>482</v>
      </c>
      <c r="D178" s="466">
        <f t="shared" si="99"/>
        <v>100.00000000000001</v>
      </c>
      <c r="E178" s="467">
        <f t="shared" si="89"/>
        <v>25.563297521669909</v>
      </c>
      <c r="F178" s="442">
        <v>1.0065396549685075</v>
      </c>
      <c r="G178" s="442">
        <v>4.5649019483943807</v>
      </c>
      <c r="H178" s="442">
        <v>19.991855918307021</v>
      </c>
      <c r="I178" s="466">
        <f t="shared" si="100"/>
        <v>74.42818837145532</v>
      </c>
      <c r="J178" s="442">
        <v>48.209667375573808</v>
      </c>
      <c r="K178" s="442">
        <v>16.373511310085785</v>
      </c>
      <c r="L178" s="442">
        <v>9.845009685795727</v>
      </c>
      <c r="M178" s="443">
        <v>0</v>
      </c>
      <c r="N178" s="444">
        <f t="shared" si="101"/>
        <v>8.5141068747850972E-3</v>
      </c>
      <c r="O178" s="445">
        <v>8.5141068747850972E-3</v>
      </c>
      <c r="P178" s="446">
        <v>0</v>
      </c>
      <c r="Q178" s="442">
        <v>0</v>
      </c>
      <c r="R178" s="134"/>
      <c r="S178" s="134"/>
      <c r="T178" s="133" t="b">
        <v>1</v>
      </c>
      <c r="U178" s="133" t="b">
        <v>1</v>
      </c>
      <c r="V178" s="133" t="b">
        <v>1</v>
      </c>
      <c r="W178" s="133" t="b">
        <v>1</v>
      </c>
      <c r="X178" s="133" t="b">
        <v>1</v>
      </c>
      <c r="Y178" s="133" t="b">
        <v>1</v>
      </c>
      <c r="Z178" s="133" t="b">
        <v>1</v>
      </c>
      <c r="AA178" s="133" t="b">
        <v>1</v>
      </c>
      <c r="AB178" s="133" t="b">
        <v>1</v>
      </c>
      <c r="AC178" s="133" t="b">
        <v>1</v>
      </c>
      <c r="AD178" s="133" t="b">
        <v>1</v>
      </c>
      <c r="AE178" s="133" t="b">
        <v>1</v>
      </c>
      <c r="AF178" s="133" t="b">
        <v>1</v>
      </c>
      <c r="AG178" s="133" t="b">
        <v>1</v>
      </c>
    </row>
    <row r="179" spans="1:33" s="133" customFormat="1">
      <c r="A179" s="134" t="s">
        <v>1309</v>
      </c>
      <c r="B179" s="464">
        <v>12</v>
      </c>
      <c r="C179" s="465" t="s">
        <v>483</v>
      </c>
      <c r="D179" s="466">
        <f t="shared" si="99"/>
        <v>100.00000000000001</v>
      </c>
      <c r="E179" s="467">
        <f t="shared" si="89"/>
        <v>25.563297521669909</v>
      </c>
      <c r="F179" s="442">
        <v>1.0065396549685075</v>
      </c>
      <c r="G179" s="442">
        <v>4.5649019483943807</v>
      </c>
      <c r="H179" s="442">
        <v>19.991855918307021</v>
      </c>
      <c r="I179" s="466">
        <f t="shared" si="100"/>
        <v>74.42818837145532</v>
      </c>
      <c r="J179" s="442">
        <v>48.209667375573808</v>
      </c>
      <c r="K179" s="442">
        <v>16.373511310085785</v>
      </c>
      <c r="L179" s="442">
        <v>9.845009685795727</v>
      </c>
      <c r="M179" s="443">
        <v>0</v>
      </c>
      <c r="N179" s="444">
        <f t="shared" si="101"/>
        <v>8.5141068747850972E-3</v>
      </c>
      <c r="O179" s="445">
        <v>8.5141068747850972E-3</v>
      </c>
      <c r="P179" s="446">
        <v>0</v>
      </c>
      <c r="Q179" s="442">
        <v>0</v>
      </c>
      <c r="R179" s="134"/>
      <c r="S179" s="134"/>
      <c r="T179" s="133" t="b">
        <v>1</v>
      </c>
      <c r="U179" s="133" t="b">
        <v>1</v>
      </c>
      <c r="V179" s="133" t="b">
        <v>1</v>
      </c>
      <c r="W179" s="133" t="b">
        <v>1</v>
      </c>
      <c r="X179" s="133" t="b">
        <v>1</v>
      </c>
      <c r="Y179" s="133" t="b">
        <v>1</v>
      </c>
      <c r="Z179" s="133" t="b">
        <v>1</v>
      </c>
      <c r="AA179" s="133" t="b">
        <v>1</v>
      </c>
      <c r="AB179" s="133" t="b">
        <v>1</v>
      </c>
      <c r="AC179" s="133" t="b">
        <v>1</v>
      </c>
      <c r="AD179" s="133" t="b">
        <v>1</v>
      </c>
      <c r="AE179" s="133" t="b">
        <v>1</v>
      </c>
      <c r="AF179" s="133" t="b">
        <v>1</v>
      </c>
      <c r="AG179" s="133" t="b">
        <v>1</v>
      </c>
    </row>
    <row r="180" spans="1:33" s="133" customFormat="1">
      <c r="A180" s="134" t="s">
        <v>1310</v>
      </c>
      <c r="B180" s="464">
        <v>13</v>
      </c>
      <c r="C180" s="465" t="s">
        <v>484</v>
      </c>
      <c r="D180" s="466">
        <f t="shared" si="99"/>
        <v>100.00000000000001</v>
      </c>
      <c r="E180" s="467">
        <f t="shared" si="89"/>
        <v>25.563297521669909</v>
      </c>
      <c r="F180" s="442">
        <v>1.0065396549685075</v>
      </c>
      <c r="G180" s="442">
        <v>4.5649019483943807</v>
      </c>
      <c r="H180" s="442">
        <v>19.991855918307021</v>
      </c>
      <c r="I180" s="466">
        <f t="shared" si="100"/>
        <v>74.42818837145532</v>
      </c>
      <c r="J180" s="442">
        <v>48.209667375573808</v>
      </c>
      <c r="K180" s="442">
        <v>16.373511310085785</v>
      </c>
      <c r="L180" s="442">
        <v>9.845009685795727</v>
      </c>
      <c r="M180" s="443">
        <v>0</v>
      </c>
      <c r="N180" s="444">
        <f t="shared" si="101"/>
        <v>8.5141068747850972E-3</v>
      </c>
      <c r="O180" s="445">
        <v>8.5141068747850972E-3</v>
      </c>
      <c r="P180" s="446">
        <v>0</v>
      </c>
      <c r="Q180" s="442">
        <v>0</v>
      </c>
      <c r="R180" s="134"/>
      <c r="S180" s="134"/>
      <c r="T180" s="133" t="b">
        <v>1</v>
      </c>
      <c r="U180" s="133" t="b">
        <v>1</v>
      </c>
      <c r="V180" s="133" t="b">
        <v>1</v>
      </c>
      <c r="W180" s="133" t="b">
        <v>1</v>
      </c>
      <c r="X180" s="133" t="b">
        <v>1</v>
      </c>
      <c r="Y180" s="133" t="b">
        <v>1</v>
      </c>
      <c r="Z180" s="133" t="b">
        <v>1</v>
      </c>
      <c r="AA180" s="133" t="b">
        <v>1</v>
      </c>
      <c r="AB180" s="133" t="b">
        <v>1</v>
      </c>
      <c r="AC180" s="133" t="b">
        <v>1</v>
      </c>
      <c r="AD180" s="133" t="b">
        <v>1</v>
      </c>
      <c r="AE180" s="133" t="b">
        <v>1</v>
      </c>
      <c r="AF180" s="133" t="b">
        <v>1</v>
      </c>
      <c r="AG180" s="133" t="b">
        <v>1</v>
      </c>
    </row>
    <row r="181" spans="1:33" s="133" customFormat="1" ht="15.75" thickBot="1">
      <c r="A181" s="134" t="s">
        <v>1311</v>
      </c>
      <c r="B181" s="468">
        <v>14</v>
      </c>
      <c r="C181" s="469" t="s">
        <v>485</v>
      </c>
      <c r="D181" s="470">
        <f t="shared" si="99"/>
        <v>100.00000000000001</v>
      </c>
      <c r="E181" s="471">
        <f t="shared" si="89"/>
        <v>25.563297521669909</v>
      </c>
      <c r="F181" s="454">
        <v>1.0065396549685075</v>
      </c>
      <c r="G181" s="454">
        <v>4.5649019483943807</v>
      </c>
      <c r="H181" s="454">
        <v>19.991855918307021</v>
      </c>
      <c r="I181" s="470">
        <f t="shared" si="100"/>
        <v>74.42818837145532</v>
      </c>
      <c r="J181" s="454">
        <v>48.209667375573808</v>
      </c>
      <c r="K181" s="454">
        <v>16.373511310085785</v>
      </c>
      <c r="L181" s="454">
        <v>9.845009685795727</v>
      </c>
      <c r="M181" s="451">
        <v>0</v>
      </c>
      <c r="N181" s="452">
        <f t="shared" si="101"/>
        <v>8.5141068747850972E-3</v>
      </c>
      <c r="O181" s="472">
        <v>8.5141068747850972E-3</v>
      </c>
      <c r="P181" s="453">
        <v>0</v>
      </c>
      <c r="Q181" s="454">
        <v>0</v>
      </c>
      <c r="R181" s="134"/>
      <c r="S181" s="134"/>
      <c r="T181" s="133" t="b">
        <v>1</v>
      </c>
      <c r="U181" s="133" t="b">
        <v>1</v>
      </c>
      <c r="V181" s="133" t="b">
        <v>1</v>
      </c>
      <c r="W181" s="133" t="b">
        <v>1</v>
      </c>
      <c r="X181" s="133" t="b">
        <v>1</v>
      </c>
      <c r="Y181" s="133" t="b">
        <v>1</v>
      </c>
      <c r="Z181" s="133" t="b">
        <v>1</v>
      </c>
      <c r="AA181" s="133" t="b">
        <v>1</v>
      </c>
      <c r="AB181" s="133" t="b">
        <v>1</v>
      </c>
      <c r="AC181" s="133" t="b">
        <v>1</v>
      </c>
      <c r="AD181" s="133" t="b">
        <v>1</v>
      </c>
      <c r="AE181" s="133" t="b">
        <v>1</v>
      </c>
      <c r="AF181" s="133" t="b">
        <v>1</v>
      </c>
      <c r="AG181" s="133" t="b">
        <v>1</v>
      </c>
    </row>
    <row r="182" spans="1:33" s="133" customFormat="1" ht="15.75" thickBot="1">
      <c r="A182" s="134" t="s">
        <v>1312</v>
      </c>
      <c r="B182" s="477" t="s">
        <v>486</v>
      </c>
      <c r="C182" s="492" t="s">
        <v>1313</v>
      </c>
      <c r="D182" s="479">
        <f t="shared" si="99"/>
        <v>100.00000000000001</v>
      </c>
      <c r="E182" s="480">
        <f t="shared" si="89"/>
        <v>25.563297521669909</v>
      </c>
      <c r="F182" s="481">
        <v>1.0065396549685075</v>
      </c>
      <c r="G182" s="481">
        <v>4.5649019483943807</v>
      </c>
      <c r="H182" s="481">
        <v>19.991855918307021</v>
      </c>
      <c r="I182" s="479">
        <f t="shared" si="100"/>
        <v>74.42818837145532</v>
      </c>
      <c r="J182" s="481">
        <v>48.209667375573808</v>
      </c>
      <c r="K182" s="481">
        <v>16.373511310085785</v>
      </c>
      <c r="L182" s="481">
        <v>9.845009685795727</v>
      </c>
      <c r="M182" s="482">
        <v>0</v>
      </c>
      <c r="N182" s="483">
        <f t="shared" si="101"/>
        <v>8.5141068747850972E-3</v>
      </c>
      <c r="O182" s="484">
        <v>8.5141068747850972E-3</v>
      </c>
      <c r="P182" s="485">
        <v>0</v>
      </c>
      <c r="Q182" s="481">
        <v>0</v>
      </c>
      <c r="R182" s="134" t="s">
        <v>487</v>
      </c>
      <c r="S182" s="134"/>
      <c r="T182" s="133" t="b">
        <v>1</v>
      </c>
      <c r="U182" s="133" t="b">
        <v>1</v>
      </c>
      <c r="V182" s="133" t="b">
        <v>1</v>
      </c>
      <c r="W182" s="133" t="b">
        <v>1</v>
      </c>
      <c r="X182" s="133" t="b">
        <v>1</v>
      </c>
      <c r="Y182" s="133" t="b">
        <v>1</v>
      </c>
      <c r="Z182" s="133" t="b">
        <v>1</v>
      </c>
      <c r="AA182" s="133" t="b">
        <v>1</v>
      </c>
      <c r="AB182" s="133" t="b">
        <v>1</v>
      </c>
      <c r="AC182" s="133" t="b">
        <v>1</v>
      </c>
      <c r="AD182" s="133" t="b">
        <v>1</v>
      </c>
      <c r="AE182" s="133" t="b">
        <v>1</v>
      </c>
      <c r="AF182" s="133" t="b">
        <v>1</v>
      </c>
      <c r="AG182" s="133" t="b">
        <v>1</v>
      </c>
    </row>
    <row r="183" spans="1:33" s="133" customFormat="1" ht="15.75" thickBot="1">
      <c r="A183" s="134" t="s">
        <v>1314</v>
      </c>
      <c r="B183" s="493" t="s">
        <v>488</v>
      </c>
      <c r="C183" s="494" t="s">
        <v>1315</v>
      </c>
      <c r="D183" s="495">
        <f t="shared" si="99"/>
        <v>100.00000000000001</v>
      </c>
      <c r="E183" s="496">
        <f t="shared" si="89"/>
        <v>25.563297521669909</v>
      </c>
      <c r="F183" s="497">
        <v>1.0065396549685075</v>
      </c>
      <c r="G183" s="497">
        <v>4.5649019483943807</v>
      </c>
      <c r="H183" s="497">
        <v>19.991855918307021</v>
      </c>
      <c r="I183" s="495">
        <f t="shared" si="100"/>
        <v>74.42818837145532</v>
      </c>
      <c r="J183" s="497">
        <v>48.209667375573808</v>
      </c>
      <c r="K183" s="497">
        <v>16.373511310085785</v>
      </c>
      <c r="L183" s="497">
        <v>9.845009685795727</v>
      </c>
      <c r="M183" s="498">
        <v>0</v>
      </c>
      <c r="N183" s="499">
        <f t="shared" si="101"/>
        <v>8.5141068747850972E-3</v>
      </c>
      <c r="O183" s="500">
        <v>8.5141068747850972E-3</v>
      </c>
      <c r="P183" s="501">
        <v>0</v>
      </c>
      <c r="Q183" s="497">
        <v>0</v>
      </c>
      <c r="R183" s="134" t="s">
        <v>489</v>
      </c>
      <c r="S183" s="134"/>
      <c r="T183" s="133" t="b">
        <v>1</v>
      </c>
      <c r="U183" s="133" t="b">
        <v>1</v>
      </c>
      <c r="V183" s="133" t="b">
        <v>1</v>
      </c>
      <c r="W183" s="133" t="b">
        <v>1</v>
      </c>
      <c r="X183" s="133" t="b">
        <v>1</v>
      </c>
      <c r="Y183" s="133" t="b">
        <v>1</v>
      </c>
      <c r="Z183" s="133" t="b">
        <v>1</v>
      </c>
      <c r="AA183" s="133" t="b">
        <v>1</v>
      </c>
      <c r="AB183" s="133" t="b">
        <v>1</v>
      </c>
      <c r="AC183" s="133" t="b">
        <v>1</v>
      </c>
      <c r="AD183" s="133" t="b">
        <v>1</v>
      </c>
      <c r="AE183" s="133" t="b">
        <v>1</v>
      </c>
      <c r="AF183" s="133" t="b">
        <v>1</v>
      </c>
      <c r="AG183" s="133" t="b">
        <v>1</v>
      </c>
    </row>
    <row r="184" spans="1:33" ht="16.5" thickTop="1" thickBot="1">
      <c r="B184" s="263" t="s">
        <v>74</v>
      </c>
      <c r="C184" s="149" t="s">
        <v>490</v>
      </c>
      <c r="D184" s="263">
        <f>D185+D187+D190+D192+D199+D198+D204+D208+D211+D227+D228</f>
        <v>225.8829807282041</v>
      </c>
      <c r="E184" s="264">
        <f t="shared" ref="E184:Q184" si="102">E185+E187+E190+E192+E199+E198+E204+E208+E211+E227+E228</f>
        <v>64.92849123799175</v>
      </c>
      <c r="F184" s="265">
        <f t="shared" si="102"/>
        <v>12.196913455924738</v>
      </c>
      <c r="G184" s="266">
        <f t="shared" si="102"/>
        <v>14.680461786297929</v>
      </c>
      <c r="H184" s="267">
        <f t="shared" si="102"/>
        <v>38.051115995769081</v>
      </c>
      <c r="I184" s="263">
        <f t="shared" si="102"/>
        <v>148.99754089343503</v>
      </c>
      <c r="J184" s="265">
        <f t="shared" si="102"/>
        <v>69.756180209066031</v>
      </c>
      <c r="K184" s="266">
        <f t="shared" si="102"/>
        <v>59.598760213895638</v>
      </c>
      <c r="L184" s="266">
        <f t="shared" si="102"/>
        <v>19.642600470473354</v>
      </c>
      <c r="M184" s="268">
        <f t="shared" si="102"/>
        <v>0</v>
      </c>
      <c r="N184" s="263">
        <f t="shared" si="101"/>
        <v>9.3224083507067785</v>
      </c>
      <c r="O184" s="502">
        <f>O185+O187+O190+O192+O199+O198+O204+O208+O211+O227+O228</f>
        <v>9.3224083507067785</v>
      </c>
      <c r="P184" s="267">
        <f t="shared" si="102"/>
        <v>0</v>
      </c>
      <c r="Q184" s="263">
        <f t="shared" si="102"/>
        <v>2.6345402460705252</v>
      </c>
      <c r="R184" s="133"/>
      <c r="T184" s="133" t="b">
        <v>1</v>
      </c>
      <c r="U184" s="133" t="b">
        <v>1</v>
      </c>
      <c r="V184" s="133" t="b">
        <v>1</v>
      </c>
      <c r="W184" s="133" t="b">
        <v>1</v>
      </c>
      <c r="X184" s="133" t="b">
        <v>1</v>
      </c>
      <c r="Y184" s="133" t="b">
        <v>1</v>
      </c>
      <c r="Z184" s="133" t="b">
        <v>1</v>
      </c>
      <c r="AA184" s="133" t="b">
        <v>1</v>
      </c>
      <c r="AB184" s="133" t="b">
        <v>1</v>
      </c>
      <c r="AC184" s="133" t="b">
        <v>1</v>
      </c>
      <c r="AD184" s="133" t="b">
        <v>1</v>
      </c>
      <c r="AE184" s="133" t="b">
        <v>1</v>
      </c>
      <c r="AF184" s="133" t="b">
        <v>1</v>
      </c>
      <c r="AG184" s="175">
        <v>0</v>
      </c>
    </row>
    <row r="185" spans="1:33" ht="15.75" thickTop="1">
      <c r="B185" s="503" t="s">
        <v>491</v>
      </c>
      <c r="C185" s="504" t="s">
        <v>297</v>
      </c>
      <c r="D185" s="505">
        <f>D186</f>
        <v>6.0312000000000001</v>
      </c>
      <c r="E185" s="506">
        <f t="shared" ref="E185:Q185" si="103">E186</f>
        <v>1.7336264781531658</v>
      </c>
      <c r="F185" s="507">
        <f t="shared" si="103"/>
        <v>0.32566430723653111</v>
      </c>
      <c r="G185" s="508">
        <f t="shared" si="103"/>
        <v>0.39197641557624768</v>
      </c>
      <c r="H185" s="509">
        <f t="shared" si="103"/>
        <v>1.015985755340387</v>
      </c>
      <c r="I185" s="503">
        <f t="shared" si="103"/>
        <v>3.9783164085202838</v>
      </c>
      <c r="J185" s="507">
        <f t="shared" si="103"/>
        <v>1.8625284327337022</v>
      </c>
      <c r="K185" s="508">
        <f t="shared" si="103"/>
        <v>1.5913197242361594</v>
      </c>
      <c r="L185" s="508">
        <f t="shared" si="103"/>
        <v>0.5244682515504222</v>
      </c>
      <c r="M185" s="510">
        <f t="shared" si="103"/>
        <v>0</v>
      </c>
      <c r="N185" s="503">
        <f t="shared" si="101"/>
        <v>0.24891343767256366</v>
      </c>
      <c r="O185" s="511">
        <f>O186</f>
        <v>0.24891343767256366</v>
      </c>
      <c r="P185" s="509">
        <f t="shared" si="103"/>
        <v>0</v>
      </c>
      <c r="Q185" s="503">
        <f t="shared" si="103"/>
        <v>7.0343675653986859E-2</v>
      </c>
      <c r="R185" s="133"/>
      <c r="T185" s="133" t="b">
        <v>1</v>
      </c>
      <c r="U185" s="133" t="b">
        <v>1</v>
      </c>
      <c r="V185" s="133" t="b">
        <v>1</v>
      </c>
      <c r="W185" s="133" t="b">
        <v>1</v>
      </c>
      <c r="X185" s="133" t="b">
        <v>1</v>
      </c>
      <c r="Y185" s="133" t="b">
        <v>1</v>
      </c>
      <c r="Z185" s="133" t="b">
        <v>1</v>
      </c>
      <c r="AA185" s="133" t="b">
        <v>1</v>
      </c>
      <c r="AB185" s="133" t="b">
        <v>1</v>
      </c>
      <c r="AC185" s="133" t="b">
        <v>1</v>
      </c>
      <c r="AD185" s="133" t="b">
        <v>1</v>
      </c>
      <c r="AE185" s="133" t="b">
        <v>1</v>
      </c>
      <c r="AF185" s="133" t="b">
        <v>1</v>
      </c>
      <c r="AG185" s="175">
        <v>0</v>
      </c>
    </row>
    <row r="186" spans="1:33" s="133" customFormat="1" ht="15.75" thickBot="1">
      <c r="A186" s="512"/>
      <c r="B186" s="513" t="s">
        <v>492</v>
      </c>
      <c r="C186" s="196" t="s">
        <v>300</v>
      </c>
      <c r="D186" s="514">
        <v>6.0312000000000001</v>
      </c>
      <c r="E186" s="515">
        <f>SUM(F186:H186)</f>
        <v>1.7336264781531658</v>
      </c>
      <c r="F186" s="516">
        <f>IFERROR($D186*F$235/100, 0)</f>
        <v>0.32566430723653111</v>
      </c>
      <c r="G186" s="517">
        <f>IFERROR($D186*G$235/100, 0)</f>
        <v>0.39197641557624768</v>
      </c>
      <c r="H186" s="518">
        <f>IFERROR($D186*H$235/100, 0)</f>
        <v>1.015985755340387</v>
      </c>
      <c r="I186" s="519">
        <f t="shared" ref="I186:I233" si="104">SUM(J186:L186)</f>
        <v>3.9783164085202838</v>
      </c>
      <c r="J186" s="516">
        <f t="shared" ref="J186:Q186" si="105">IFERROR($D186*J$235/100, 0)</f>
        <v>1.8625284327337022</v>
      </c>
      <c r="K186" s="517">
        <f t="shared" si="105"/>
        <v>1.5913197242361594</v>
      </c>
      <c r="L186" s="517">
        <f t="shared" si="105"/>
        <v>0.5244682515504222</v>
      </c>
      <c r="M186" s="520">
        <f t="shared" si="105"/>
        <v>0</v>
      </c>
      <c r="N186" s="519">
        <f t="shared" si="101"/>
        <v>0.24891343767256366</v>
      </c>
      <c r="O186" s="521">
        <f>IFERROR($D186*O$235/100, 0)</f>
        <v>0.24891343767256366</v>
      </c>
      <c r="P186" s="518">
        <f t="shared" si="105"/>
        <v>0</v>
      </c>
      <c r="Q186" s="519">
        <f t="shared" si="105"/>
        <v>7.0343675653986859E-2</v>
      </c>
      <c r="S186" s="134"/>
      <c r="T186" s="133" t="b">
        <v>1</v>
      </c>
      <c r="U186" s="133" t="b">
        <v>1</v>
      </c>
      <c r="V186" s="133" t="b">
        <v>1</v>
      </c>
      <c r="W186" s="133" t="b">
        <v>1</v>
      </c>
      <c r="X186" s="133" t="b">
        <v>1</v>
      </c>
      <c r="Y186" s="133" t="b">
        <v>1</v>
      </c>
      <c r="Z186" s="133" t="b">
        <v>1</v>
      </c>
      <c r="AA186" s="133" t="b">
        <v>1</v>
      </c>
      <c r="AB186" s="133" t="b">
        <v>1</v>
      </c>
      <c r="AC186" s="133" t="b">
        <v>1</v>
      </c>
      <c r="AD186" s="133" t="b">
        <v>1</v>
      </c>
      <c r="AE186" s="133" t="b">
        <v>1</v>
      </c>
      <c r="AF186" s="133" t="b">
        <v>1</v>
      </c>
      <c r="AG186" s="175">
        <v>0</v>
      </c>
    </row>
    <row r="187" spans="1:33">
      <c r="A187" s="522"/>
      <c r="B187" s="274" t="s">
        <v>164</v>
      </c>
      <c r="C187" s="236" t="s">
        <v>307</v>
      </c>
      <c r="D187" s="523">
        <f>SUM(D188:D189)</f>
        <v>0.39267999999999997</v>
      </c>
      <c r="E187" s="524">
        <f>SUM(E188:E189)</f>
        <v>0.11287313394369033</v>
      </c>
      <c r="F187" s="525">
        <f t="shared" ref="F187:Q187" si="106">SUM(F188:F189)</f>
        <v>2.1203385755014098E-2</v>
      </c>
      <c r="G187" s="526">
        <f t="shared" si="106"/>
        <v>2.5520841435946569E-2</v>
      </c>
      <c r="H187" s="527">
        <f t="shared" si="106"/>
        <v>6.6148906752729664E-2</v>
      </c>
      <c r="I187" s="528">
        <f t="shared" si="104"/>
        <v>0.25902064055208662</v>
      </c>
      <c r="J187" s="525">
        <f t="shared" si="106"/>
        <v>0.12126569587575775</v>
      </c>
      <c r="K187" s="526">
        <f t="shared" si="106"/>
        <v>0.10360781093531221</v>
      </c>
      <c r="L187" s="526">
        <f t="shared" si="106"/>
        <v>3.4147133741016675E-2</v>
      </c>
      <c r="M187" s="529">
        <f t="shared" si="106"/>
        <v>0</v>
      </c>
      <c r="N187" s="528">
        <f t="shared" si="101"/>
        <v>1.6206282117200935E-2</v>
      </c>
      <c r="O187" s="530">
        <f>SUM(O188:O189)</f>
        <v>1.6206282117200935E-2</v>
      </c>
      <c r="P187" s="527">
        <f t="shared" si="106"/>
        <v>0</v>
      </c>
      <c r="Q187" s="528">
        <f t="shared" si="106"/>
        <v>4.5799433870220788E-3</v>
      </c>
      <c r="R187" s="133"/>
      <c r="T187" s="133" t="b">
        <v>1</v>
      </c>
      <c r="U187" s="133" t="b">
        <v>1</v>
      </c>
      <c r="V187" s="133" t="b">
        <v>1</v>
      </c>
      <c r="W187" s="133" t="b">
        <v>1</v>
      </c>
      <c r="X187" s="531">
        <v>0</v>
      </c>
      <c r="Y187" s="133" t="b">
        <v>1</v>
      </c>
      <c r="Z187" s="133" t="b">
        <v>1</v>
      </c>
      <c r="AA187" s="133" t="b">
        <v>1</v>
      </c>
      <c r="AB187" s="133" t="b">
        <v>1</v>
      </c>
      <c r="AC187" s="133" t="b">
        <v>1</v>
      </c>
      <c r="AD187" s="133" t="b">
        <v>1</v>
      </c>
      <c r="AE187" s="133" t="b">
        <v>1</v>
      </c>
      <c r="AF187" s="133" t="b">
        <v>1</v>
      </c>
      <c r="AG187" s="133" t="b">
        <v>1</v>
      </c>
    </row>
    <row r="188" spans="1:33" ht="25.5">
      <c r="B188" s="295" t="s">
        <v>493</v>
      </c>
      <c r="C188" s="187" t="s">
        <v>309</v>
      </c>
      <c r="D188" s="390">
        <v>0</v>
      </c>
      <c r="E188" s="241">
        <f>SUM(F188:H188)</f>
        <v>0</v>
      </c>
      <c r="F188" s="242">
        <f t="shared" ref="F188:H189" si="107">IFERROR($D188*F$235/100, 0)</f>
        <v>0</v>
      </c>
      <c r="G188" s="243">
        <f t="shared" si="107"/>
        <v>0</v>
      </c>
      <c r="H188" s="244">
        <f t="shared" si="107"/>
        <v>0</v>
      </c>
      <c r="I188" s="240">
        <f t="shared" si="104"/>
        <v>0</v>
      </c>
      <c r="J188" s="242">
        <f t="shared" ref="J188:Q189" si="108">IFERROR($D188*J$235/100, 0)</f>
        <v>0</v>
      </c>
      <c r="K188" s="243">
        <f t="shared" si="108"/>
        <v>0</v>
      </c>
      <c r="L188" s="243">
        <f t="shared" si="108"/>
        <v>0</v>
      </c>
      <c r="M188" s="245">
        <f t="shared" si="108"/>
        <v>0</v>
      </c>
      <c r="N188" s="240">
        <f t="shared" si="101"/>
        <v>0</v>
      </c>
      <c r="O188" s="532">
        <f>IFERROR($D188*O$235/100, 0)</f>
        <v>0</v>
      </c>
      <c r="P188" s="244">
        <f t="shared" si="108"/>
        <v>0</v>
      </c>
      <c r="Q188" s="240">
        <f t="shared" si="108"/>
        <v>0</v>
      </c>
      <c r="R188" s="133"/>
      <c r="T188" s="133" t="b">
        <v>1</v>
      </c>
      <c r="U188" s="133" t="b">
        <v>1</v>
      </c>
      <c r="V188" s="133" t="b">
        <v>1</v>
      </c>
      <c r="W188" s="133" t="b">
        <v>1</v>
      </c>
      <c r="X188" s="133" t="b">
        <v>1</v>
      </c>
      <c r="Y188" s="133" t="b">
        <v>1</v>
      </c>
      <c r="Z188" s="133" t="b">
        <v>1</v>
      </c>
      <c r="AA188" s="133" t="b">
        <v>1</v>
      </c>
      <c r="AB188" s="133" t="b">
        <v>1</v>
      </c>
      <c r="AC188" s="133" t="b">
        <v>1</v>
      </c>
      <c r="AD188" s="133" t="b">
        <v>1</v>
      </c>
      <c r="AE188" s="133" t="b">
        <v>1</v>
      </c>
      <c r="AF188" s="133" t="b">
        <v>1</v>
      </c>
      <c r="AG188" s="133" t="b">
        <v>1</v>
      </c>
    </row>
    <row r="189" spans="1:33" ht="15.75" thickBot="1">
      <c r="B189" s="533" t="s">
        <v>494</v>
      </c>
      <c r="C189" s="534" t="s">
        <v>311</v>
      </c>
      <c r="D189" s="404">
        <v>0.39267999999999997</v>
      </c>
      <c r="E189" s="405">
        <f>SUM(F189:H189)</f>
        <v>0.11287313394369033</v>
      </c>
      <c r="F189" s="406">
        <f t="shared" si="107"/>
        <v>2.1203385755014098E-2</v>
      </c>
      <c r="G189" s="407">
        <f t="shared" si="107"/>
        <v>2.5520841435946569E-2</v>
      </c>
      <c r="H189" s="408">
        <f t="shared" si="107"/>
        <v>6.6148906752729664E-2</v>
      </c>
      <c r="I189" s="409">
        <f t="shared" si="104"/>
        <v>0.25902064055208662</v>
      </c>
      <c r="J189" s="406">
        <f t="shared" si="108"/>
        <v>0.12126569587575775</v>
      </c>
      <c r="K189" s="407">
        <f t="shared" si="108"/>
        <v>0.10360781093531221</v>
      </c>
      <c r="L189" s="407">
        <f t="shared" si="108"/>
        <v>3.4147133741016675E-2</v>
      </c>
      <c r="M189" s="410">
        <f t="shared" si="108"/>
        <v>0</v>
      </c>
      <c r="N189" s="409">
        <f t="shared" si="101"/>
        <v>1.6206282117200935E-2</v>
      </c>
      <c r="O189" s="535">
        <f>IFERROR($D189*O$235/100, 0)</f>
        <v>1.6206282117200935E-2</v>
      </c>
      <c r="P189" s="408">
        <f t="shared" si="108"/>
        <v>0</v>
      </c>
      <c r="Q189" s="409">
        <f t="shared" si="108"/>
        <v>4.5799433870220788E-3</v>
      </c>
      <c r="R189" s="133"/>
      <c r="T189" s="133" t="b">
        <v>1</v>
      </c>
      <c r="U189" s="133" t="b">
        <v>1</v>
      </c>
      <c r="V189" s="133" t="b">
        <v>1</v>
      </c>
      <c r="W189" s="133" t="b">
        <v>1</v>
      </c>
      <c r="X189" s="531">
        <v>0</v>
      </c>
      <c r="Y189" s="133" t="b">
        <v>1</v>
      </c>
      <c r="Z189" s="133" t="b">
        <v>1</v>
      </c>
      <c r="AA189" s="133" t="b">
        <v>1</v>
      </c>
      <c r="AB189" s="133" t="b">
        <v>1</v>
      </c>
      <c r="AC189" s="133" t="b">
        <v>1</v>
      </c>
      <c r="AD189" s="133" t="b">
        <v>1</v>
      </c>
      <c r="AE189" s="133" t="b">
        <v>1</v>
      </c>
      <c r="AF189" s="133" t="b">
        <v>1</v>
      </c>
      <c r="AG189" s="133" t="b">
        <v>1</v>
      </c>
    </row>
    <row r="190" spans="1:33">
      <c r="B190" s="157" t="s">
        <v>166</v>
      </c>
      <c r="C190" s="158" t="s">
        <v>313</v>
      </c>
      <c r="D190" s="536">
        <f>D191</f>
        <v>8.8911300000000004</v>
      </c>
      <c r="E190" s="160">
        <f t="shared" ref="E190:E233" si="109">SUM(F190:H190)</f>
        <v>2.5556934587979105</v>
      </c>
      <c r="F190" s="161">
        <f t="shared" ref="F190:Q190" si="110">F191</f>
        <v>0.48009080978908658</v>
      </c>
      <c r="G190" s="162">
        <f t="shared" si="110"/>
        <v>0.57784740479878682</v>
      </c>
      <c r="H190" s="163">
        <f t="shared" si="110"/>
        <v>1.4977552442100373</v>
      </c>
      <c r="I190" s="159">
        <f t="shared" si="104"/>
        <v>5.8647911475804069</v>
      </c>
      <c r="J190" s="161">
        <f t="shared" si="110"/>
        <v>2.7457193301717076</v>
      </c>
      <c r="K190" s="162">
        <f t="shared" si="110"/>
        <v>2.345906376798621</v>
      </c>
      <c r="L190" s="162">
        <f t="shared" si="110"/>
        <v>0.77316544061007841</v>
      </c>
      <c r="M190" s="164">
        <f t="shared" si="110"/>
        <v>0</v>
      </c>
      <c r="N190" s="159">
        <f t="shared" si="101"/>
        <v>0.36694550555339916</v>
      </c>
      <c r="O190" s="537">
        <f>O191</f>
        <v>0.36694550555339916</v>
      </c>
      <c r="P190" s="163">
        <f t="shared" si="110"/>
        <v>0</v>
      </c>
      <c r="Q190" s="159">
        <f t="shared" si="110"/>
        <v>0.10369988806828363</v>
      </c>
      <c r="R190" s="133"/>
      <c r="T190" s="133" t="b">
        <v>1</v>
      </c>
      <c r="U190" s="133" t="b">
        <v>1</v>
      </c>
      <c r="V190" s="538">
        <v>0</v>
      </c>
      <c r="W190" s="133" t="b">
        <v>1</v>
      </c>
      <c r="X190" s="133" t="b">
        <v>1</v>
      </c>
      <c r="Y190" s="133" t="b">
        <v>1</v>
      </c>
      <c r="Z190" s="133" t="b">
        <v>1</v>
      </c>
      <c r="AA190" s="133" t="b">
        <v>1</v>
      </c>
      <c r="AB190" s="133" t="b">
        <v>1</v>
      </c>
      <c r="AC190" s="133" t="b">
        <v>1</v>
      </c>
      <c r="AD190" s="133" t="b">
        <v>1</v>
      </c>
      <c r="AE190" s="133" t="b">
        <v>1</v>
      </c>
      <c r="AF190" s="133" t="b">
        <v>1</v>
      </c>
      <c r="AG190" s="133" t="b">
        <v>1</v>
      </c>
    </row>
    <row r="191" spans="1:33" ht="15.75" thickBot="1">
      <c r="B191" s="186" t="s">
        <v>495</v>
      </c>
      <c r="C191" s="187" t="s">
        <v>315</v>
      </c>
      <c r="D191" s="390">
        <v>8.8911300000000004</v>
      </c>
      <c r="E191" s="241">
        <f t="shared" si="109"/>
        <v>2.5556934587979105</v>
      </c>
      <c r="F191" s="242">
        <f>IFERROR($D191*F$235/100, 0)</f>
        <v>0.48009080978908658</v>
      </c>
      <c r="G191" s="243">
        <f>IFERROR($D191*G$235/100, 0)</f>
        <v>0.57784740479878682</v>
      </c>
      <c r="H191" s="244">
        <f>IFERROR($D191*H$235/100, 0)</f>
        <v>1.4977552442100373</v>
      </c>
      <c r="I191" s="240">
        <f t="shared" si="104"/>
        <v>5.8647911475804069</v>
      </c>
      <c r="J191" s="242">
        <f t="shared" ref="J191:Q191" si="111">IFERROR($D191*J$235/100, 0)</f>
        <v>2.7457193301717076</v>
      </c>
      <c r="K191" s="243">
        <f t="shared" si="111"/>
        <v>2.345906376798621</v>
      </c>
      <c r="L191" s="243">
        <f t="shared" si="111"/>
        <v>0.77316544061007841</v>
      </c>
      <c r="M191" s="245">
        <f t="shared" si="111"/>
        <v>0</v>
      </c>
      <c r="N191" s="240">
        <f t="shared" si="101"/>
        <v>0.36694550555339916</v>
      </c>
      <c r="O191" s="532">
        <f>IFERROR($D191*O$235/100, 0)</f>
        <v>0.36694550555339916</v>
      </c>
      <c r="P191" s="244">
        <f t="shared" si="111"/>
        <v>0</v>
      </c>
      <c r="Q191" s="240">
        <f t="shared" si="111"/>
        <v>0.10369988806828363</v>
      </c>
      <c r="R191" s="133"/>
      <c r="T191" s="133" t="b">
        <v>1</v>
      </c>
      <c r="U191" s="133" t="b">
        <v>1</v>
      </c>
      <c r="V191" s="538">
        <v>0</v>
      </c>
      <c r="W191" s="133" t="b">
        <v>1</v>
      </c>
      <c r="X191" s="133" t="b">
        <v>1</v>
      </c>
      <c r="Y191" s="133" t="b">
        <v>1</v>
      </c>
      <c r="Z191" s="133" t="b">
        <v>1</v>
      </c>
      <c r="AA191" s="133" t="b">
        <v>1</v>
      </c>
      <c r="AB191" s="133" t="b">
        <v>1</v>
      </c>
      <c r="AC191" s="133" t="b">
        <v>1</v>
      </c>
      <c r="AD191" s="133" t="b">
        <v>1</v>
      </c>
      <c r="AE191" s="133" t="b">
        <v>1</v>
      </c>
      <c r="AF191" s="133" t="b">
        <v>1</v>
      </c>
      <c r="AG191" s="133" t="b">
        <v>1</v>
      </c>
    </row>
    <row r="192" spans="1:33" s="133" customFormat="1">
      <c r="A192" s="522"/>
      <c r="B192" s="391" t="s">
        <v>168</v>
      </c>
      <c r="C192" s="539" t="s">
        <v>317</v>
      </c>
      <c r="D192" s="540">
        <f>SUM(D193:D197)</f>
        <v>1.5739099999999999</v>
      </c>
      <c r="E192" s="541">
        <f t="shared" si="109"/>
        <v>0.45240947908045648</v>
      </c>
      <c r="F192" s="542">
        <f>SUM(F193:F197)</f>
        <v>8.4985792181099723E-2</v>
      </c>
      <c r="G192" s="543">
        <f t="shared" ref="G192:Q192" si="112">SUM(G193:G197)</f>
        <v>0.10229068845994363</v>
      </c>
      <c r="H192" s="544">
        <f t="shared" si="112"/>
        <v>0.26513299843941313</v>
      </c>
      <c r="I192" s="545">
        <f t="shared" si="104"/>
        <v>1.0381867586109164</v>
      </c>
      <c r="J192" s="542">
        <f t="shared" si="112"/>
        <v>0.4860479051538501</v>
      </c>
      <c r="K192" s="543">
        <f t="shared" si="112"/>
        <v>0.41527291868492733</v>
      </c>
      <c r="L192" s="543">
        <f t="shared" si="112"/>
        <v>0.13686593477213901</v>
      </c>
      <c r="M192" s="546">
        <f t="shared" si="112"/>
        <v>0</v>
      </c>
      <c r="N192" s="545">
        <f t="shared" si="101"/>
        <v>6.4956782843749936E-2</v>
      </c>
      <c r="O192" s="547">
        <f>SUM(O193:O197)</f>
        <v>6.4956782843749936E-2</v>
      </c>
      <c r="P192" s="544">
        <f t="shared" si="112"/>
        <v>0</v>
      </c>
      <c r="Q192" s="545">
        <f t="shared" si="112"/>
        <v>1.8356979464877049E-2</v>
      </c>
      <c r="S192" s="134"/>
      <c r="T192" s="133" t="b">
        <v>1</v>
      </c>
      <c r="U192" s="133" t="b">
        <v>1</v>
      </c>
      <c r="V192" s="133" t="b">
        <v>1</v>
      </c>
      <c r="W192" s="133" t="b">
        <v>1</v>
      </c>
      <c r="X192" s="133" t="b">
        <v>1</v>
      </c>
      <c r="Y192" s="133" t="b">
        <v>1</v>
      </c>
      <c r="Z192" s="133" t="b">
        <v>1</v>
      </c>
      <c r="AA192" s="133" t="b">
        <v>1</v>
      </c>
      <c r="AB192" s="133" t="b">
        <v>1</v>
      </c>
      <c r="AC192" s="133" t="b">
        <v>1</v>
      </c>
      <c r="AD192" s="133" t="b">
        <v>1</v>
      </c>
      <c r="AE192" s="133" t="b">
        <v>1</v>
      </c>
      <c r="AF192" s="133" t="b">
        <v>1</v>
      </c>
      <c r="AG192" s="133" t="b">
        <v>1</v>
      </c>
    </row>
    <row r="193" spans="1:33" s="133" customFormat="1">
      <c r="A193" s="134"/>
      <c r="B193" s="195" t="s">
        <v>496</v>
      </c>
      <c r="C193" s="196" t="s">
        <v>270</v>
      </c>
      <c r="D193" s="395">
        <v>1.5739099999999999</v>
      </c>
      <c r="E193" s="303">
        <f t="shared" si="109"/>
        <v>0.45240947908045648</v>
      </c>
      <c r="F193" s="396">
        <f t="shared" ref="F193:H197" si="113">IFERROR($D193*F$235/100, 0)</f>
        <v>8.4985792181099723E-2</v>
      </c>
      <c r="G193" s="397">
        <f t="shared" si="113"/>
        <v>0.10229068845994363</v>
      </c>
      <c r="H193" s="398">
        <f t="shared" si="113"/>
        <v>0.26513299843941313</v>
      </c>
      <c r="I193" s="307">
        <f t="shared" si="104"/>
        <v>1.0381867586109164</v>
      </c>
      <c r="J193" s="396">
        <f t="shared" ref="J193:Q197" si="114">IFERROR($D193*J$235/100, 0)</f>
        <v>0.4860479051538501</v>
      </c>
      <c r="K193" s="397">
        <f t="shared" si="114"/>
        <v>0.41527291868492733</v>
      </c>
      <c r="L193" s="397">
        <f t="shared" si="114"/>
        <v>0.13686593477213901</v>
      </c>
      <c r="M193" s="399">
        <f t="shared" si="114"/>
        <v>0</v>
      </c>
      <c r="N193" s="307">
        <f t="shared" si="101"/>
        <v>6.4956782843749936E-2</v>
      </c>
      <c r="O193" s="548">
        <f>IFERROR($D193*O$235/100, 0)</f>
        <v>6.4956782843749936E-2</v>
      </c>
      <c r="P193" s="398">
        <f t="shared" si="114"/>
        <v>0</v>
      </c>
      <c r="Q193" s="307">
        <f t="shared" si="114"/>
        <v>1.8356979464877049E-2</v>
      </c>
      <c r="S193" s="134"/>
      <c r="T193" s="133" t="b">
        <v>1</v>
      </c>
      <c r="U193" s="133" t="b">
        <v>1</v>
      </c>
      <c r="V193" s="133" t="b">
        <v>1</v>
      </c>
      <c r="W193" s="133" t="b">
        <v>1</v>
      </c>
      <c r="X193" s="133" t="b">
        <v>1</v>
      </c>
      <c r="Y193" s="133" t="b">
        <v>1</v>
      </c>
      <c r="Z193" s="133" t="b">
        <v>1</v>
      </c>
      <c r="AA193" s="133" t="b">
        <v>1</v>
      </c>
      <c r="AB193" s="133" t="b">
        <v>1</v>
      </c>
      <c r="AC193" s="133" t="b">
        <v>1</v>
      </c>
      <c r="AD193" s="133" t="b">
        <v>1</v>
      </c>
      <c r="AE193" s="133" t="b">
        <v>1</v>
      </c>
      <c r="AF193" s="133" t="b">
        <v>1</v>
      </c>
      <c r="AG193" s="133" t="b">
        <v>1</v>
      </c>
    </row>
    <row r="194" spans="1:33" s="133" customFormat="1">
      <c r="A194" s="134"/>
      <c r="B194" s="195" t="s">
        <v>497</v>
      </c>
      <c r="C194" s="196" t="s">
        <v>274</v>
      </c>
      <c r="D194" s="395">
        <v>0</v>
      </c>
      <c r="E194" s="303">
        <f t="shared" si="109"/>
        <v>0</v>
      </c>
      <c r="F194" s="396">
        <f t="shared" si="113"/>
        <v>0</v>
      </c>
      <c r="G194" s="397">
        <f t="shared" si="113"/>
        <v>0</v>
      </c>
      <c r="H194" s="398">
        <f t="shared" si="113"/>
        <v>0</v>
      </c>
      <c r="I194" s="307">
        <f t="shared" si="104"/>
        <v>0</v>
      </c>
      <c r="J194" s="396">
        <f t="shared" si="114"/>
        <v>0</v>
      </c>
      <c r="K194" s="397">
        <f t="shared" si="114"/>
        <v>0</v>
      </c>
      <c r="L194" s="397">
        <f t="shared" si="114"/>
        <v>0</v>
      </c>
      <c r="M194" s="399">
        <f t="shared" si="114"/>
        <v>0</v>
      </c>
      <c r="N194" s="307">
        <f t="shared" si="101"/>
        <v>0</v>
      </c>
      <c r="O194" s="548">
        <f>IFERROR($D194*O$235/100, 0)</f>
        <v>0</v>
      </c>
      <c r="P194" s="398">
        <f t="shared" si="114"/>
        <v>0</v>
      </c>
      <c r="Q194" s="307">
        <f t="shared" si="114"/>
        <v>0</v>
      </c>
      <c r="S194" s="134"/>
      <c r="T194" s="133" t="b">
        <v>1</v>
      </c>
      <c r="U194" s="133" t="b">
        <v>1</v>
      </c>
      <c r="V194" s="133" t="b">
        <v>1</v>
      </c>
      <c r="W194" s="133" t="b">
        <v>1</v>
      </c>
      <c r="X194" s="133" t="b">
        <v>1</v>
      </c>
      <c r="Y194" s="133" t="b">
        <v>1</v>
      </c>
      <c r="Z194" s="133" t="b">
        <v>1</v>
      </c>
      <c r="AA194" s="133" t="b">
        <v>1</v>
      </c>
      <c r="AB194" s="133" t="b">
        <v>1</v>
      </c>
      <c r="AC194" s="133" t="b">
        <v>1</v>
      </c>
      <c r="AD194" s="133" t="b">
        <v>1</v>
      </c>
      <c r="AE194" s="133" t="b">
        <v>1</v>
      </c>
      <c r="AF194" s="133" t="b">
        <v>1</v>
      </c>
      <c r="AG194" s="133" t="b">
        <v>1</v>
      </c>
    </row>
    <row r="195" spans="1:33" s="133" customFormat="1">
      <c r="A195" s="134"/>
      <c r="B195" s="195" t="s">
        <v>498</v>
      </c>
      <c r="C195" s="311" t="s">
        <v>321</v>
      </c>
      <c r="D195" s="395">
        <v>0</v>
      </c>
      <c r="E195" s="303">
        <f t="shared" si="109"/>
        <v>0</v>
      </c>
      <c r="F195" s="396">
        <f t="shared" si="113"/>
        <v>0</v>
      </c>
      <c r="G195" s="397">
        <f t="shared" si="113"/>
        <v>0</v>
      </c>
      <c r="H195" s="398">
        <f t="shared" si="113"/>
        <v>0</v>
      </c>
      <c r="I195" s="307">
        <f t="shared" si="104"/>
        <v>0</v>
      </c>
      <c r="J195" s="396">
        <f t="shared" si="114"/>
        <v>0</v>
      </c>
      <c r="K195" s="397">
        <f t="shared" si="114"/>
        <v>0</v>
      </c>
      <c r="L195" s="397">
        <f t="shared" si="114"/>
        <v>0</v>
      </c>
      <c r="M195" s="399">
        <f t="shared" si="114"/>
        <v>0</v>
      </c>
      <c r="N195" s="307">
        <f t="shared" si="101"/>
        <v>0</v>
      </c>
      <c r="O195" s="548">
        <f>IFERROR($D195*O$235/100, 0)</f>
        <v>0</v>
      </c>
      <c r="P195" s="398">
        <f t="shared" si="114"/>
        <v>0</v>
      </c>
      <c r="Q195" s="307">
        <f t="shared" si="114"/>
        <v>0</v>
      </c>
      <c r="S195" s="134"/>
      <c r="T195" s="133" t="b">
        <v>1</v>
      </c>
      <c r="U195" s="133" t="b">
        <v>1</v>
      </c>
      <c r="V195" s="133" t="b">
        <v>1</v>
      </c>
      <c r="W195" s="133" t="b">
        <v>1</v>
      </c>
      <c r="X195" s="133" t="b">
        <v>1</v>
      </c>
      <c r="Y195" s="133" t="b">
        <v>1</v>
      </c>
      <c r="Z195" s="133" t="b">
        <v>1</v>
      </c>
      <c r="AA195" s="133" t="b">
        <v>1</v>
      </c>
      <c r="AB195" s="133" t="b">
        <v>1</v>
      </c>
      <c r="AC195" s="133" t="b">
        <v>1</v>
      </c>
      <c r="AD195" s="133" t="b">
        <v>1</v>
      </c>
      <c r="AE195" s="133" t="b">
        <v>1</v>
      </c>
      <c r="AF195" s="133" t="b">
        <v>1</v>
      </c>
      <c r="AG195" s="133" t="b">
        <v>1</v>
      </c>
    </row>
    <row r="196" spans="1:33" s="133" customFormat="1">
      <c r="A196" s="134"/>
      <c r="B196" s="195" t="s">
        <v>499</v>
      </c>
      <c r="C196" s="549" t="s">
        <v>272</v>
      </c>
      <c r="D196" s="395">
        <v>0</v>
      </c>
      <c r="E196" s="303">
        <f t="shared" si="109"/>
        <v>0</v>
      </c>
      <c r="F196" s="396">
        <f t="shared" si="113"/>
        <v>0</v>
      </c>
      <c r="G196" s="397">
        <f t="shared" si="113"/>
        <v>0</v>
      </c>
      <c r="H196" s="398">
        <f t="shared" si="113"/>
        <v>0</v>
      </c>
      <c r="I196" s="307">
        <f t="shared" si="104"/>
        <v>0</v>
      </c>
      <c r="J196" s="396">
        <f t="shared" si="114"/>
        <v>0</v>
      </c>
      <c r="K196" s="397">
        <f t="shared" si="114"/>
        <v>0</v>
      </c>
      <c r="L196" s="397">
        <f t="shared" si="114"/>
        <v>0</v>
      </c>
      <c r="M196" s="399">
        <f t="shared" si="114"/>
        <v>0</v>
      </c>
      <c r="N196" s="307">
        <f t="shared" si="101"/>
        <v>0</v>
      </c>
      <c r="O196" s="548">
        <f>IFERROR($D196*O$235/100, 0)</f>
        <v>0</v>
      </c>
      <c r="P196" s="398">
        <f t="shared" si="114"/>
        <v>0</v>
      </c>
      <c r="Q196" s="307">
        <f t="shared" si="114"/>
        <v>0</v>
      </c>
      <c r="S196" s="134"/>
      <c r="T196" s="133" t="b">
        <v>1</v>
      </c>
      <c r="U196" s="133" t="b">
        <v>1</v>
      </c>
      <c r="V196" s="133" t="b">
        <v>1</v>
      </c>
      <c r="W196" s="133" t="b">
        <v>1</v>
      </c>
      <c r="X196" s="133" t="b">
        <v>1</v>
      </c>
      <c r="Y196" s="133" t="b">
        <v>1</v>
      </c>
      <c r="Z196" s="133" t="b">
        <v>1</v>
      </c>
      <c r="AA196" s="133" t="b">
        <v>1</v>
      </c>
      <c r="AB196" s="133" t="b">
        <v>1</v>
      </c>
      <c r="AC196" s="133" t="b">
        <v>1</v>
      </c>
      <c r="AD196" s="133" t="b">
        <v>1</v>
      </c>
      <c r="AE196" s="133" t="b">
        <v>1</v>
      </c>
      <c r="AF196" s="133" t="b">
        <v>1</v>
      </c>
      <c r="AG196" s="133" t="b">
        <v>1</v>
      </c>
    </row>
    <row r="197" spans="1:33" s="133" customFormat="1" ht="27" thickBot="1">
      <c r="A197" s="134"/>
      <c r="B197" s="195" t="s">
        <v>500</v>
      </c>
      <c r="C197" s="549" t="s">
        <v>324</v>
      </c>
      <c r="D197" s="395">
        <v>0</v>
      </c>
      <c r="E197" s="303">
        <f t="shared" si="109"/>
        <v>0</v>
      </c>
      <c r="F197" s="396">
        <f t="shared" si="113"/>
        <v>0</v>
      </c>
      <c r="G197" s="397">
        <f t="shared" si="113"/>
        <v>0</v>
      </c>
      <c r="H197" s="398">
        <f t="shared" si="113"/>
        <v>0</v>
      </c>
      <c r="I197" s="307">
        <f t="shared" si="104"/>
        <v>0</v>
      </c>
      <c r="J197" s="396">
        <f t="shared" si="114"/>
        <v>0</v>
      </c>
      <c r="K197" s="397">
        <f t="shared" si="114"/>
        <v>0</v>
      </c>
      <c r="L197" s="397">
        <f t="shared" si="114"/>
        <v>0</v>
      </c>
      <c r="M197" s="399">
        <f t="shared" si="114"/>
        <v>0</v>
      </c>
      <c r="N197" s="307">
        <f t="shared" si="101"/>
        <v>0</v>
      </c>
      <c r="O197" s="548">
        <f>IFERROR($D197*O$235/100, 0)</f>
        <v>0</v>
      </c>
      <c r="P197" s="398">
        <f t="shared" si="114"/>
        <v>0</v>
      </c>
      <c r="Q197" s="307">
        <f t="shared" si="114"/>
        <v>0</v>
      </c>
      <c r="S197" s="134"/>
      <c r="T197" s="133" t="b">
        <v>1</v>
      </c>
      <c r="U197" s="133" t="b">
        <v>1</v>
      </c>
      <c r="V197" s="133" t="b">
        <v>1</v>
      </c>
      <c r="W197" s="133" t="b">
        <v>1</v>
      </c>
      <c r="X197" s="133" t="b">
        <v>1</v>
      </c>
      <c r="Y197" s="133" t="b">
        <v>1</v>
      </c>
      <c r="Z197" s="133" t="b">
        <v>1</v>
      </c>
      <c r="AA197" s="133" t="b">
        <v>1</v>
      </c>
      <c r="AB197" s="133" t="b">
        <v>1</v>
      </c>
      <c r="AC197" s="133" t="b">
        <v>1</v>
      </c>
      <c r="AD197" s="133" t="b">
        <v>1</v>
      </c>
      <c r="AE197" s="133" t="b">
        <v>1</v>
      </c>
      <c r="AF197" s="133" t="b">
        <v>1</v>
      </c>
      <c r="AG197" s="133" t="b">
        <v>1</v>
      </c>
    </row>
    <row r="198" spans="1:33" s="133" customFormat="1" ht="15.75" thickBot="1">
      <c r="A198" s="522"/>
      <c r="B198" s="391" t="s">
        <v>170</v>
      </c>
      <c r="C198" s="550" t="s">
        <v>326</v>
      </c>
      <c r="D198" s="551">
        <v>2.5410925102040816</v>
      </c>
      <c r="E198" s="541">
        <f t="shared" si="109"/>
        <v>0.73041936250273398</v>
      </c>
      <c r="F198" s="542">
        <f>IFERROR($D198*F$236/100, 0)</f>
        <v>0.13721036144706691</v>
      </c>
      <c r="G198" s="543">
        <f>IFERROR($D198*G$236/100, 0)</f>
        <v>0.16514927938013091</v>
      </c>
      <c r="H198" s="544">
        <f>IFERROR($D198*H$236/100, 0)</f>
        <v>0.42805972167553619</v>
      </c>
      <c r="I198" s="545">
        <f t="shared" si="104"/>
        <v>1.6761622942221936</v>
      </c>
      <c r="J198" s="542">
        <f t="shared" ref="J198:Q198" si="115">IFERROR($D198*J$236/100, 0)</f>
        <v>0.78472891803650302</v>
      </c>
      <c r="K198" s="543">
        <f t="shared" si="115"/>
        <v>0.67046203617796285</v>
      </c>
      <c r="L198" s="543">
        <f t="shared" si="115"/>
        <v>0.22097134000772781</v>
      </c>
      <c r="M198" s="546">
        <f t="shared" si="115"/>
        <v>0</v>
      </c>
      <c r="N198" s="545">
        <f t="shared" si="101"/>
        <v>0.10487333733898757</v>
      </c>
      <c r="O198" s="547">
        <f>IFERROR($D198*O$236/100, 0)</f>
        <v>0.10487333733898757</v>
      </c>
      <c r="P198" s="544">
        <f t="shared" si="115"/>
        <v>0</v>
      </c>
      <c r="Q198" s="545">
        <f t="shared" si="115"/>
        <v>2.963751614016634E-2</v>
      </c>
      <c r="S198" s="134"/>
      <c r="T198" s="133" t="b">
        <v>1</v>
      </c>
      <c r="U198" s="133" t="b">
        <v>1</v>
      </c>
      <c r="V198" s="133" t="b">
        <v>1</v>
      </c>
      <c r="W198" s="133" t="b">
        <v>1</v>
      </c>
      <c r="X198" s="133" t="b">
        <v>1</v>
      </c>
      <c r="Y198" s="133" t="b">
        <v>1</v>
      </c>
      <c r="Z198" s="133" t="b">
        <v>1</v>
      </c>
      <c r="AA198" s="133" t="b">
        <v>1</v>
      </c>
      <c r="AB198" s="133" t="b">
        <v>1</v>
      </c>
      <c r="AC198" s="133" t="b">
        <v>1</v>
      </c>
      <c r="AD198" s="133" t="b">
        <v>1</v>
      </c>
      <c r="AE198" s="133" t="b">
        <v>1</v>
      </c>
      <c r="AF198" s="133" t="b">
        <v>1</v>
      </c>
      <c r="AG198" s="133" t="b">
        <v>1</v>
      </c>
    </row>
    <row r="199" spans="1:33" s="133" customFormat="1">
      <c r="A199" s="522"/>
      <c r="B199" s="391" t="s">
        <v>172</v>
      </c>
      <c r="C199" s="539" t="s">
        <v>328</v>
      </c>
      <c r="D199" s="540">
        <f>SUM(D200:D203)</f>
        <v>150.60308821799998</v>
      </c>
      <c r="E199" s="541">
        <f t="shared" si="109"/>
        <v>43.289809892950302</v>
      </c>
      <c r="F199" s="542">
        <f>SUM(F200:F203)</f>
        <v>8.1320550457947238</v>
      </c>
      <c r="G199" s="543">
        <f t="shared" ref="G199:Q199" si="116">SUM(G200:G203)</f>
        <v>9.7879126366900557</v>
      </c>
      <c r="H199" s="544">
        <f t="shared" si="116"/>
        <v>25.369842210465524</v>
      </c>
      <c r="I199" s="545">
        <f t="shared" si="104"/>
        <v>99.341215186280877</v>
      </c>
      <c r="J199" s="542">
        <f t="shared" si="116"/>
        <v>46.508577706513968</v>
      </c>
      <c r="K199" s="543">
        <f t="shared" si="116"/>
        <v>39.736315295825328</v>
      </c>
      <c r="L199" s="543">
        <f t="shared" si="116"/>
        <v>13.096322183941577</v>
      </c>
      <c r="M199" s="546">
        <f t="shared" si="116"/>
        <v>0</v>
      </c>
      <c r="N199" s="545">
        <f t="shared" si="101"/>
        <v>6.2155346220398506</v>
      </c>
      <c r="O199" s="547">
        <f>SUM(O200:O203)</f>
        <v>6.2155346220398506</v>
      </c>
      <c r="P199" s="544">
        <f t="shared" si="116"/>
        <v>0</v>
      </c>
      <c r="Q199" s="545">
        <f t="shared" si="116"/>
        <v>1.7565285167289699</v>
      </c>
      <c r="S199" s="134"/>
      <c r="T199" s="133" t="b">
        <v>1</v>
      </c>
      <c r="U199" s="133" t="b">
        <v>1</v>
      </c>
      <c r="V199" s="133" t="b">
        <v>1</v>
      </c>
      <c r="W199" s="133" t="b">
        <v>1</v>
      </c>
      <c r="X199" s="133" t="b">
        <v>1</v>
      </c>
      <c r="Y199" s="531">
        <v>0</v>
      </c>
      <c r="Z199" s="133" t="b">
        <v>1</v>
      </c>
      <c r="AA199" s="133" t="b">
        <v>1</v>
      </c>
      <c r="AB199" s="133" t="b">
        <v>1</v>
      </c>
      <c r="AC199" s="133" t="b">
        <v>1</v>
      </c>
      <c r="AD199" s="133" t="b">
        <v>1</v>
      </c>
      <c r="AE199" s="133" t="b">
        <v>1</v>
      </c>
      <c r="AF199" s="133" t="b">
        <v>1</v>
      </c>
      <c r="AG199" s="133" t="b">
        <v>1</v>
      </c>
    </row>
    <row r="200" spans="1:33" s="133" customFormat="1">
      <c r="A200" s="134"/>
      <c r="B200" s="297" t="s">
        <v>501</v>
      </c>
      <c r="C200" s="298" t="s">
        <v>330</v>
      </c>
      <c r="D200" s="395">
        <v>145.62275</v>
      </c>
      <c r="E200" s="303">
        <f t="shared" si="109"/>
        <v>41.858246322701774</v>
      </c>
      <c r="F200" s="396">
        <f t="shared" ref="F200:H203" si="117">IFERROR($D200*F$235/100, 0)</f>
        <v>7.8631337041763754</v>
      </c>
      <c r="G200" s="397">
        <f t="shared" si="117"/>
        <v>9.4642332489978802</v>
      </c>
      <c r="H200" s="398">
        <f t="shared" si="117"/>
        <v>24.530879369527515</v>
      </c>
      <c r="I200" s="307">
        <f t="shared" si="104"/>
        <v>96.056071060294315</v>
      </c>
      <c r="J200" s="396">
        <f t="shared" ref="J200:Q203" si="118">IFERROR($D200*J$235/100, 0)</f>
        <v>44.970571748221204</v>
      </c>
      <c r="K200" s="397">
        <f t="shared" si="118"/>
        <v>38.422263292961794</v>
      </c>
      <c r="L200" s="397">
        <f t="shared" si="118"/>
        <v>12.663236019111327</v>
      </c>
      <c r="M200" s="399">
        <f t="shared" si="118"/>
        <v>0</v>
      </c>
      <c r="N200" s="307">
        <f t="shared" si="101"/>
        <v>6.0099912630707513</v>
      </c>
      <c r="O200" s="548">
        <f>IFERROR($D200*O$235/100, 0)</f>
        <v>6.0099912630707513</v>
      </c>
      <c r="P200" s="398">
        <f t="shared" si="118"/>
        <v>0</v>
      </c>
      <c r="Q200" s="307">
        <f t="shared" si="118"/>
        <v>1.6984413539331502</v>
      </c>
      <c r="S200" s="134"/>
      <c r="T200" s="133" t="b">
        <v>1</v>
      </c>
      <c r="U200" s="133" t="b">
        <v>1</v>
      </c>
      <c r="V200" s="538">
        <v>0</v>
      </c>
      <c r="W200" s="133" t="b">
        <v>1</v>
      </c>
      <c r="X200" s="133" t="b">
        <v>1</v>
      </c>
      <c r="Y200" s="133" t="b">
        <v>1</v>
      </c>
      <c r="Z200" s="133" t="b">
        <v>1</v>
      </c>
      <c r="AA200" s="133" t="b">
        <v>1</v>
      </c>
      <c r="AB200" s="133" t="b">
        <v>1</v>
      </c>
      <c r="AC200" s="133" t="b">
        <v>1</v>
      </c>
      <c r="AD200" s="133" t="b">
        <v>1</v>
      </c>
      <c r="AE200" s="133" t="b">
        <v>1</v>
      </c>
      <c r="AF200" s="133" t="b">
        <v>1</v>
      </c>
      <c r="AG200" s="133" t="b">
        <v>1</v>
      </c>
    </row>
    <row r="201" spans="1:33" s="133" customFormat="1">
      <c r="A201" s="134"/>
      <c r="B201" s="297" t="s">
        <v>502</v>
      </c>
      <c r="C201" s="298" t="s">
        <v>332</v>
      </c>
      <c r="D201" s="395">
        <v>2.6349382179999998</v>
      </c>
      <c r="E201" s="303">
        <f t="shared" si="109"/>
        <v>0.75739465828069352</v>
      </c>
      <c r="F201" s="396">
        <f t="shared" si="117"/>
        <v>0.14227771079984575</v>
      </c>
      <c r="G201" s="397">
        <f t="shared" si="117"/>
        <v>0.17124844773121528</v>
      </c>
      <c r="H201" s="398">
        <f t="shared" si="117"/>
        <v>0.44386849974963249</v>
      </c>
      <c r="I201" s="307">
        <f t="shared" si="104"/>
        <v>1.7380650530751085</v>
      </c>
      <c r="J201" s="396">
        <f t="shared" si="118"/>
        <v>0.81370993326728902</v>
      </c>
      <c r="K201" s="397">
        <f t="shared" si="118"/>
        <v>0.69522303330134572</v>
      </c>
      <c r="L201" s="397">
        <f t="shared" si="118"/>
        <v>0.22913208650647385</v>
      </c>
      <c r="M201" s="399">
        <f t="shared" si="118"/>
        <v>0</v>
      </c>
      <c r="N201" s="307">
        <f t="shared" si="101"/>
        <v>0.10874644016069751</v>
      </c>
      <c r="O201" s="548">
        <f>IFERROR($D201*O$235/100, 0)</f>
        <v>0.10874644016069751</v>
      </c>
      <c r="P201" s="398">
        <f t="shared" si="118"/>
        <v>0</v>
      </c>
      <c r="Q201" s="307">
        <f t="shared" si="118"/>
        <v>3.0732066483500148E-2</v>
      </c>
      <c r="S201" s="134"/>
      <c r="T201" s="133" t="b">
        <v>1</v>
      </c>
      <c r="U201" s="531">
        <v>0</v>
      </c>
      <c r="V201" s="133" t="b">
        <v>1</v>
      </c>
      <c r="W201" s="133" t="b">
        <v>1</v>
      </c>
      <c r="X201" s="133" t="b">
        <v>1</v>
      </c>
      <c r="Y201" s="133" t="b">
        <v>1</v>
      </c>
      <c r="Z201" s="133" t="b">
        <v>1</v>
      </c>
      <c r="AA201" s="133" t="b">
        <v>1</v>
      </c>
      <c r="AB201" s="133" t="b">
        <v>1</v>
      </c>
      <c r="AC201" s="133" t="b">
        <v>1</v>
      </c>
      <c r="AD201" s="175">
        <v>0</v>
      </c>
      <c r="AE201" s="552">
        <v>0</v>
      </c>
      <c r="AF201" s="133" t="b">
        <v>1</v>
      </c>
      <c r="AG201" s="133" t="b">
        <v>1</v>
      </c>
    </row>
    <row r="202" spans="1:33" s="133" customFormat="1">
      <c r="A202" s="134"/>
      <c r="B202" s="297" t="s">
        <v>503</v>
      </c>
      <c r="C202" s="298" t="s">
        <v>334</v>
      </c>
      <c r="D202" s="395">
        <v>0.70440000000000003</v>
      </c>
      <c r="E202" s="303">
        <f t="shared" si="109"/>
        <v>0.20247487916353132</v>
      </c>
      <c r="F202" s="396">
        <f t="shared" si="117"/>
        <v>3.8035206595273333E-2</v>
      </c>
      <c r="G202" s="397">
        <f t="shared" si="117"/>
        <v>4.577997531700307E-2</v>
      </c>
      <c r="H202" s="398">
        <f t="shared" si="117"/>
        <v>0.11865969725125491</v>
      </c>
      <c r="I202" s="307">
        <f t="shared" si="104"/>
        <v>0.4646382275768815</v>
      </c>
      <c r="J202" s="396">
        <f t="shared" si="118"/>
        <v>0.21752968364796718</v>
      </c>
      <c r="K202" s="397">
        <f t="shared" si="118"/>
        <v>0.18585449226554426</v>
      </c>
      <c r="L202" s="397">
        <f t="shared" si="118"/>
        <v>6.1254051663370043E-2</v>
      </c>
      <c r="M202" s="399">
        <f t="shared" si="118"/>
        <v>0</v>
      </c>
      <c r="N202" s="307">
        <f t="shared" si="101"/>
        <v>2.9071266994388157E-2</v>
      </c>
      <c r="O202" s="548">
        <f>IFERROR($D202*O$235/100, 0)</f>
        <v>2.9071266994388157E-2</v>
      </c>
      <c r="P202" s="398">
        <f t="shared" si="118"/>
        <v>0</v>
      </c>
      <c r="Q202" s="307">
        <f t="shared" si="118"/>
        <v>8.2156262651990226E-3</v>
      </c>
      <c r="S202" s="134"/>
      <c r="T202" s="133" t="b">
        <v>1</v>
      </c>
      <c r="U202" s="133" t="b">
        <v>1</v>
      </c>
      <c r="V202" s="133" t="b">
        <v>1</v>
      </c>
      <c r="W202" s="133" t="b">
        <v>1</v>
      </c>
      <c r="X202" s="133" t="b">
        <v>1</v>
      </c>
      <c r="Y202" s="531">
        <v>0</v>
      </c>
      <c r="Z202" s="133" t="b">
        <v>1</v>
      </c>
      <c r="AA202" s="133" t="b">
        <v>1</v>
      </c>
      <c r="AB202" s="133" t="b">
        <v>1</v>
      </c>
      <c r="AC202" s="133" t="b">
        <v>1</v>
      </c>
      <c r="AD202" s="175">
        <v>0</v>
      </c>
      <c r="AE202" s="552">
        <v>0</v>
      </c>
      <c r="AF202" s="133" t="b">
        <v>1</v>
      </c>
      <c r="AG202" s="133" t="b">
        <v>1</v>
      </c>
    </row>
    <row r="203" spans="1:33" s="133" customFormat="1" ht="15.75" thickBot="1">
      <c r="A203" s="134"/>
      <c r="B203" s="297" t="s">
        <v>504</v>
      </c>
      <c r="C203" s="298" t="s">
        <v>336</v>
      </c>
      <c r="D203" s="395">
        <v>1.641</v>
      </c>
      <c r="E203" s="303">
        <f t="shared" si="109"/>
        <v>0.47169403280430844</v>
      </c>
      <c r="F203" s="396">
        <f t="shared" si="117"/>
        <v>8.8608424223230453E-2</v>
      </c>
      <c r="G203" s="397">
        <f t="shared" si="117"/>
        <v>0.10665096464395518</v>
      </c>
      <c r="H203" s="398">
        <f t="shared" si="117"/>
        <v>0.2764346439371228</v>
      </c>
      <c r="I203" s="307">
        <f t="shared" si="104"/>
        <v>1.0824408453345578</v>
      </c>
      <c r="J203" s="396">
        <f t="shared" si="118"/>
        <v>0.50676634137750443</v>
      </c>
      <c r="K203" s="397">
        <f t="shared" si="118"/>
        <v>0.43297447729664706</v>
      </c>
      <c r="L203" s="397">
        <f t="shared" si="118"/>
        <v>0.14270002666040635</v>
      </c>
      <c r="M203" s="399">
        <f t="shared" si="118"/>
        <v>0</v>
      </c>
      <c r="N203" s="307">
        <f t="shared" si="101"/>
        <v>6.7725651814013285E-2</v>
      </c>
      <c r="O203" s="548">
        <f>IFERROR($D203*O$235/100, 0)</f>
        <v>6.7725651814013285E-2</v>
      </c>
      <c r="P203" s="398">
        <f t="shared" si="118"/>
        <v>0</v>
      </c>
      <c r="Q203" s="307">
        <f t="shared" si="118"/>
        <v>1.9139470047120383E-2</v>
      </c>
      <c r="S203" s="134"/>
      <c r="T203" s="133" t="b">
        <v>1</v>
      </c>
      <c r="U203" s="133" t="b">
        <v>1</v>
      </c>
      <c r="V203" s="538">
        <v>0</v>
      </c>
      <c r="W203" s="133" t="b">
        <v>1</v>
      </c>
      <c r="X203" s="133" t="b">
        <v>1</v>
      </c>
      <c r="Y203" s="133" t="b">
        <v>1</v>
      </c>
      <c r="Z203" s="133" t="b">
        <v>1</v>
      </c>
      <c r="AA203" s="133" t="b">
        <v>1</v>
      </c>
      <c r="AB203" s="133" t="b">
        <v>1</v>
      </c>
      <c r="AC203" s="133" t="b">
        <v>1</v>
      </c>
      <c r="AD203" s="133" t="b">
        <v>1</v>
      </c>
      <c r="AE203" s="133" t="b">
        <v>1</v>
      </c>
      <c r="AF203" s="133" t="b">
        <v>1</v>
      </c>
      <c r="AG203" s="133" t="b">
        <v>1</v>
      </c>
    </row>
    <row r="204" spans="1:33" s="133" customFormat="1">
      <c r="A204" s="522"/>
      <c r="B204" s="391" t="s">
        <v>174</v>
      </c>
      <c r="C204" s="539" t="s">
        <v>338</v>
      </c>
      <c r="D204" s="540">
        <f>SUM(D205:D207)</f>
        <v>8.3404399999999992</v>
      </c>
      <c r="E204" s="541">
        <f t="shared" si="109"/>
        <v>2.3974014497028437</v>
      </c>
      <c r="F204" s="542">
        <f>SUM(F205:F207)</f>
        <v>0.45035542091919578</v>
      </c>
      <c r="G204" s="543">
        <f>SUM(G205:G207)</f>
        <v>0.54205726481110872</v>
      </c>
      <c r="H204" s="544">
        <f>SUM(H205:H207)</f>
        <v>1.4049887639725391</v>
      </c>
      <c r="I204" s="545">
        <f t="shared" si="104"/>
        <v>5.5015435247179525</v>
      </c>
      <c r="J204" s="542">
        <f t="shared" ref="J204:Q204" si="119">SUM(J205:J207)</f>
        <v>2.5756576869461263</v>
      </c>
      <c r="K204" s="543">
        <f t="shared" si="119"/>
        <v>2.2006079521170299</v>
      </c>
      <c r="L204" s="543">
        <f t="shared" si="119"/>
        <v>0.72527788565479556</v>
      </c>
      <c r="M204" s="546">
        <f t="shared" si="119"/>
        <v>0</v>
      </c>
      <c r="N204" s="545">
        <f t="shared" si="101"/>
        <v>0.34421799842514872</v>
      </c>
      <c r="O204" s="547">
        <f>SUM(O205:O207)</f>
        <v>0.34421799842514872</v>
      </c>
      <c r="P204" s="544">
        <f t="shared" si="119"/>
        <v>0</v>
      </c>
      <c r="Q204" s="545">
        <f t="shared" si="119"/>
        <v>9.7277027154055284E-2</v>
      </c>
      <c r="S204" s="134"/>
      <c r="T204" s="133" t="b">
        <v>1</v>
      </c>
      <c r="U204" s="133" t="b">
        <v>1</v>
      </c>
      <c r="V204" s="133" t="b">
        <v>1</v>
      </c>
      <c r="W204" s="133" t="b">
        <v>1</v>
      </c>
      <c r="X204" s="133" t="b">
        <v>1</v>
      </c>
      <c r="Y204" s="133" t="b">
        <v>1</v>
      </c>
      <c r="Z204" s="133" t="b">
        <v>1</v>
      </c>
      <c r="AA204" s="133" t="b">
        <v>1</v>
      </c>
      <c r="AB204" s="175">
        <v>0</v>
      </c>
      <c r="AC204" s="133" t="b">
        <v>1</v>
      </c>
      <c r="AD204" s="133" t="b">
        <v>1</v>
      </c>
      <c r="AE204" s="133" t="b">
        <v>1</v>
      </c>
      <c r="AF204" s="133" t="b">
        <v>1</v>
      </c>
      <c r="AG204" s="133" t="b">
        <v>1</v>
      </c>
    </row>
    <row r="205" spans="1:33" s="133" customFormat="1">
      <c r="A205" s="134"/>
      <c r="B205" s="297" t="s">
        <v>505</v>
      </c>
      <c r="C205" s="298" t="s">
        <v>344</v>
      </c>
      <c r="D205" s="395">
        <v>1.762</v>
      </c>
      <c r="E205" s="303">
        <f t="shared" si="109"/>
        <v>0.50647464095136596</v>
      </c>
      <c r="F205" s="396">
        <f t="shared" ref="F205:H207" si="120">IFERROR($D205*F$235/100, 0)</f>
        <v>9.5142013090391261E-2</v>
      </c>
      <c r="G205" s="397">
        <f t="shared" si="120"/>
        <v>0.11451492973957893</v>
      </c>
      <c r="H205" s="398">
        <f t="shared" si="120"/>
        <v>0.29681769812139575</v>
      </c>
      <c r="I205" s="307">
        <f t="shared" si="104"/>
        <v>1.1622551916389341</v>
      </c>
      <c r="J205" s="396">
        <f t="shared" ref="J205:Q207" si="121">IFERROR($D205*J$235/100, 0)</f>
        <v>0.54413302468443814</v>
      </c>
      <c r="K205" s="397">
        <f t="shared" si="121"/>
        <v>0.46490007860858745</v>
      </c>
      <c r="L205" s="397">
        <f t="shared" si="121"/>
        <v>0.15322208834590859</v>
      </c>
      <c r="M205" s="399">
        <f t="shared" si="121"/>
        <v>0</v>
      </c>
      <c r="N205" s="307">
        <f t="shared" si="101"/>
        <v>7.2719438449903362E-2</v>
      </c>
      <c r="O205" s="548">
        <f>IFERROR($D205*O$235/100, 0)</f>
        <v>7.2719438449903362E-2</v>
      </c>
      <c r="P205" s="398">
        <f t="shared" si="121"/>
        <v>0</v>
      </c>
      <c r="Q205" s="307">
        <f t="shared" si="121"/>
        <v>2.0550728959796531E-2</v>
      </c>
      <c r="S205" s="134"/>
      <c r="T205" s="133" t="b">
        <v>1</v>
      </c>
      <c r="U205" s="133" t="b">
        <v>1</v>
      </c>
      <c r="V205" s="538">
        <v>0</v>
      </c>
      <c r="W205" s="133" t="b">
        <v>1</v>
      </c>
      <c r="X205" s="133" t="b">
        <v>1</v>
      </c>
      <c r="Y205" s="133" t="b">
        <v>1</v>
      </c>
      <c r="Z205" s="133" t="b">
        <v>1</v>
      </c>
      <c r="AA205" s="133" t="b">
        <v>1</v>
      </c>
      <c r="AB205" s="133" t="b">
        <v>1</v>
      </c>
      <c r="AC205" s="133" t="b">
        <v>1</v>
      </c>
      <c r="AD205" s="175">
        <v>0</v>
      </c>
      <c r="AE205" s="552">
        <v>0</v>
      </c>
      <c r="AF205" s="133" t="b">
        <v>1</v>
      </c>
      <c r="AG205" s="133" t="b">
        <v>1</v>
      </c>
    </row>
    <row r="206" spans="1:33" s="133" customFormat="1">
      <c r="A206" s="134"/>
      <c r="B206" s="310" t="s">
        <v>506</v>
      </c>
      <c r="C206" s="298" t="s">
        <v>346</v>
      </c>
      <c r="D206" s="553">
        <v>6.0814399999999997</v>
      </c>
      <c r="E206" s="303">
        <f t="shared" si="109"/>
        <v>1.7480676166102582</v>
      </c>
      <c r="F206" s="396">
        <f t="shared" si="120"/>
        <v>0.32837709653145802</v>
      </c>
      <c r="G206" s="397">
        <f t="shared" si="120"/>
        <v>0.39524158587710828</v>
      </c>
      <c r="H206" s="398">
        <f t="shared" si="120"/>
        <v>1.0244489342016918</v>
      </c>
      <c r="I206" s="307">
        <f t="shared" si="104"/>
        <v>4.0114558528040183</v>
      </c>
      <c r="J206" s="396">
        <f t="shared" si="121"/>
        <v>1.8780433266951926</v>
      </c>
      <c r="K206" s="397">
        <f t="shared" si="121"/>
        <v>1.6045754449792327</v>
      </c>
      <c r="L206" s="397">
        <f t="shared" si="121"/>
        <v>0.52883708112959271</v>
      </c>
      <c r="M206" s="399">
        <f t="shared" si="121"/>
        <v>0</v>
      </c>
      <c r="N206" s="307">
        <f t="shared" si="101"/>
        <v>0.25098689090055637</v>
      </c>
      <c r="O206" s="548">
        <f>IFERROR($D206*O$235/100, 0)</f>
        <v>0.25098689090055637</v>
      </c>
      <c r="P206" s="398">
        <f t="shared" si="121"/>
        <v>0</v>
      </c>
      <c r="Q206" s="307">
        <f t="shared" si="121"/>
        <v>7.0929639685167439E-2</v>
      </c>
      <c r="S206" s="134"/>
      <c r="T206" s="133" t="b">
        <v>1</v>
      </c>
      <c r="U206" s="133" t="b">
        <v>1</v>
      </c>
      <c r="V206" s="133" t="b">
        <v>1</v>
      </c>
      <c r="W206" s="133" t="b">
        <v>1</v>
      </c>
      <c r="X206" s="133" t="b">
        <v>1</v>
      </c>
      <c r="Y206" s="133" t="b">
        <v>1</v>
      </c>
      <c r="Z206" s="133" t="b">
        <v>1</v>
      </c>
      <c r="AA206" s="133" t="b">
        <v>1</v>
      </c>
      <c r="AB206" s="133" t="b">
        <v>1</v>
      </c>
      <c r="AC206" s="133" t="b">
        <v>1</v>
      </c>
      <c r="AD206" s="133" t="b">
        <v>1</v>
      </c>
      <c r="AE206" s="133" t="b">
        <v>1</v>
      </c>
      <c r="AF206" s="133" t="b">
        <v>1</v>
      </c>
      <c r="AG206" s="133" t="b">
        <v>1</v>
      </c>
    </row>
    <row r="207" spans="1:33" s="133" customFormat="1" ht="15.75" thickBot="1">
      <c r="A207" s="134"/>
      <c r="B207" s="310" t="s">
        <v>507</v>
      </c>
      <c r="C207" s="311" t="s">
        <v>348</v>
      </c>
      <c r="D207" s="395">
        <v>0.497</v>
      </c>
      <c r="E207" s="303">
        <f t="shared" si="109"/>
        <v>0.14285919214121956</v>
      </c>
      <c r="F207" s="396">
        <f t="shared" si="120"/>
        <v>2.6836311297346458E-2</v>
      </c>
      <c r="G207" s="397">
        <f t="shared" si="120"/>
        <v>3.2300749194421524E-2</v>
      </c>
      <c r="H207" s="398">
        <f t="shared" si="120"/>
        <v>8.3722131649451581E-2</v>
      </c>
      <c r="I207" s="307">
        <f t="shared" si="104"/>
        <v>0.32783248027500012</v>
      </c>
      <c r="J207" s="396">
        <f t="shared" si="121"/>
        <v>0.15348133556649587</v>
      </c>
      <c r="K207" s="397">
        <f t="shared" si="121"/>
        <v>0.13113242852920998</v>
      </c>
      <c r="L207" s="397">
        <f t="shared" si="121"/>
        <v>4.3218716179294313E-2</v>
      </c>
      <c r="M207" s="399">
        <f t="shared" si="121"/>
        <v>0</v>
      </c>
      <c r="N207" s="307">
        <f t="shared" si="101"/>
        <v>2.0511669074688973E-2</v>
      </c>
      <c r="O207" s="548">
        <f>IFERROR($D207*O$235/100, 0)</f>
        <v>2.0511669074688973E-2</v>
      </c>
      <c r="P207" s="398">
        <f t="shared" si="121"/>
        <v>0</v>
      </c>
      <c r="Q207" s="307">
        <f t="shared" si="121"/>
        <v>5.7966585090913035E-3</v>
      </c>
      <c r="S207" s="134"/>
      <c r="T207" s="133" t="b">
        <v>1</v>
      </c>
      <c r="U207" s="133" t="b">
        <v>1</v>
      </c>
      <c r="V207" s="133" t="b">
        <v>1</v>
      </c>
      <c r="W207" s="133" t="b">
        <v>1</v>
      </c>
      <c r="X207" s="133" t="b">
        <v>1</v>
      </c>
      <c r="Y207" s="133" t="b">
        <v>1</v>
      </c>
      <c r="Z207" s="133" t="b">
        <v>1</v>
      </c>
      <c r="AA207" s="133" t="b">
        <v>1</v>
      </c>
      <c r="AB207" s="133" t="b">
        <v>1</v>
      </c>
      <c r="AC207" s="133" t="b">
        <v>1</v>
      </c>
      <c r="AD207" s="133" t="b">
        <v>1</v>
      </c>
      <c r="AE207" s="133" t="b">
        <v>1</v>
      </c>
      <c r="AF207" s="133" t="b">
        <v>1</v>
      </c>
      <c r="AG207" s="133" t="b">
        <v>1</v>
      </c>
    </row>
    <row r="208" spans="1:33">
      <c r="A208" s="522"/>
      <c r="B208" s="274" t="s">
        <v>176</v>
      </c>
      <c r="C208" s="236" t="s">
        <v>350</v>
      </c>
      <c r="D208" s="523">
        <f>SUM(D209:D210)</f>
        <v>0.90715000000000001</v>
      </c>
      <c r="E208" s="524">
        <f t="shared" si="109"/>
        <v>0.26075395603804291</v>
      </c>
      <c r="F208" s="525">
        <f>SUM(F209:F210)</f>
        <v>4.8983017692933277E-2</v>
      </c>
      <c r="G208" s="526">
        <f t="shared" ref="G208:Q208" si="122">SUM(G209:G210)</f>
        <v>5.8956991210703198E-2</v>
      </c>
      <c r="H208" s="527">
        <f t="shared" si="122"/>
        <v>0.15281394713440644</v>
      </c>
      <c r="I208" s="528">
        <f t="shared" si="104"/>
        <v>0.59837672933896657</v>
      </c>
      <c r="J208" s="525">
        <f t="shared" si="122"/>
        <v>0.28014203935442</v>
      </c>
      <c r="K208" s="526">
        <f t="shared" si="122"/>
        <v>0.23934966305889904</v>
      </c>
      <c r="L208" s="526">
        <f t="shared" si="122"/>
        <v>7.8885026925647542E-2</v>
      </c>
      <c r="M208" s="529">
        <f t="shared" si="122"/>
        <v>0</v>
      </c>
      <c r="N208" s="528">
        <f t="shared" si="101"/>
        <v>3.7438954931798996E-2</v>
      </c>
      <c r="O208" s="530">
        <f>SUM(O209:O210)</f>
        <v>3.7438954931798996E-2</v>
      </c>
      <c r="P208" s="527">
        <f t="shared" si="122"/>
        <v>0</v>
      </c>
      <c r="Q208" s="528">
        <f t="shared" si="122"/>
        <v>1.0580359691191501E-2</v>
      </c>
      <c r="R208" s="133"/>
      <c r="T208" s="133" t="b">
        <v>1</v>
      </c>
      <c r="U208" s="133" t="b">
        <v>1</v>
      </c>
      <c r="V208" s="133" t="b">
        <v>1</v>
      </c>
      <c r="W208" s="133" t="b">
        <v>1</v>
      </c>
      <c r="X208" s="133" t="b">
        <v>1</v>
      </c>
      <c r="Y208" s="133" t="b">
        <v>1</v>
      </c>
      <c r="Z208" s="133" t="b">
        <v>1</v>
      </c>
      <c r="AA208" s="133" t="b">
        <v>1</v>
      </c>
      <c r="AB208" s="133" t="b">
        <v>1</v>
      </c>
      <c r="AC208" s="133" t="b">
        <v>1</v>
      </c>
      <c r="AD208" s="133" t="b">
        <v>1</v>
      </c>
      <c r="AE208" s="133" t="b">
        <v>1</v>
      </c>
      <c r="AF208" s="133" t="b">
        <v>1</v>
      </c>
      <c r="AG208" s="133" t="b">
        <v>1</v>
      </c>
    </row>
    <row r="209" spans="1:33">
      <c r="B209" s="295" t="s">
        <v>508</v>
      </c>
      <c r="C209" s="296" t="s">
        <v>352</v>
      </c>
      <c r="D209" s="390">
        <v>0.90715000000000001</v>
      </c>
      <c r="E209" s="241">
        <f t="shared" si="109"/>
        <v>0.26075395603804291</v>
      </c>
      <c r="F209" s="242">
        <f t="shared" ref="F209:H210" si="123">IFERROR($D209*F$235/100, 0)</f>
        <v>4.8983017692933277E-2</v>
      </c>
      <c r="G209" s="243">
        <f t="shared" si="123"/>
        <v>5.8956991210703198E-2</v>
      </c>
      <c r="H209" s="244">
        <f t="shared" si="123"/>
        <v>0.15281394713440644</v>
      </c>
      <c r="I209" s="240">
        <f t="shared" si="104"/>
        <v>0.59837672933896657</v>
      </c>
      <c r="J209" s="242">
        <f t="shared" ref="J209:Q210" si="124">IFERROR($D209*J$235/100, 0)</f>
        <v>0.28014203935442</v>
      </c>
      <c r="K209" s="243">
        <f t="shared" si="124"/>
        <v>0.23934966305889904</v>
      </c>
      <c r="L209" s="243">
        <f t="shared" si="124"/>
        <v>7.8885026925647542E-2</v>
      </c>
      <c r="M209" s="245">
        <f t="shared" si="124"/>
        <v>0</v>
      </c>
      <c r="N209" s="240">
        <f t="shared" si="101"/>
        <v>3.7438954931798996E-2</v>
      </c>
      <c r="O209" s="532">
        <f>IFERROR($D209*O$235/100, 0)</f>
        <v>3.7438954931798996E-2</v>
      </c>
      <c r="P209" s="244">
        <f t="shared" si="124"/>
        <v>0</v>
      </c>
      <c r="Q209" s="240">
        <f t="shared" si="124"/>
        <v>1.0580359691191501E-2</v>
      </c>
      <c r="R209" s="133"/>
      <c r="T209" s="133" t="b">
        <v>1</v>
      </c>
      <c r="U209" s="133" t="b">
        <v>1</v>
      </c>
      <c r="V209" s="133" t="b">
        <v>1</v>
      </c>
      <c r="W209" s="133" t="b">
        <v>1</v>
      </c>
      <c r="X209" s="133" t="b">
        <v>1</v>
      </c>
      <c r="Y209" s="133" t="b">
        <v>1</v>
      </c>
      <c r="Z209" s="133" t="b">
        <v>1</v>
      </c>
      <c r="AA209" s="133" t="b">
        <v>1</v>
      </c>
      <c r="AB209" s="133" t="b">
        <v>1</v>
      </c>
      <c r="AC209" s="133" t="b">
        <v>1</v>
      </c>
      <c r="AD209" s="133" t="b">
        <v>1</v>
      </c>
      <c r="AE209" s="133" t="b">
        <v>1</v>
      </c>
      <c r="AF209" s="133" t="b">
        <v>1</v>
      </c>
      <c r="AG209" s="133" t="b">
        <v>1</v>
      </c>
    </row>
    <row r="210" spans="1:33" ht="15.75" thickBot="1">
      <c r="B210" s="327" t="s">
        <v>509</v>
      </c>
      <c r="C210" s="287" t="s">
        <v>510</v>
      </c>
      <c r="D210" s="390">
        <v>0</v>
      </c>
      <c r="E210" s="241">
        <f t="shared" si="109"/>
        <v>0</v>
      </c>
      <c r="F210" s="242">
        <f t="shared" si="123"/>
        <v>0</v>
      </c>
      <c r="G210" s="243">
        <f t="shared" si="123"/>
        <v>0</v>
      </c>
      <c r="H210" s="244">
        <f t="shared" si="123"/>
        <v>0</v>
      </c>
      <c r="I210" s="240">
        <f t="shared" si="104"/>
        <v>0</v>
      </c>
      <c r="J210" s="242">
        <f t="shared" si="124"/>
        <v>0</v>
      </c>
      <c r="K210" s="243">
        <f t="shared" si="124"/>
        <v>0</v>
      </c>
      <c r="L210" s="243">
        <f t="shared" si="124"/>
        <v>0</v>
      </c>
      <c r="M210" s="245">
        <f t="shared" si="124"/>
        <v>0</v>
      </c>
      <c r="N210" s="240">
        <f t="shared" si="101"/>
        <v>0</v>
      </c>
      <c r="O210" s="532">
        <f>IFERROR($D210*O$235/100, 0)</f>
        <v>0</v>
      </c>
      <c r="P210" s="244">
        <f t="shared" si="124"/>
        <v>0</v>
      </c>
      <c r="Q210" s="240">
        <f t="shared" si="124"/>
        <v>0</v>
      </c>
      <c r="R210" s="133"/>
      <c r="T210" s="133" t="b">
        <v>1</v>
      </c>
      <c r="U210" s="133" t="b">
        <v>1</v>
      </c>
      <c r="V210" s="133" t="b">
        <v>1</v>
      </c>
      <c r="W210" s="133" t="b">
        <v>1</v>
      </c>
      <c r="X210" s="133" t="b">
        <v>1</v>
      </c>
      <c r="Y210" s="133" t="b">
        <v>1</v>
      </c>
      <c r="Z210" s="133" t="b">
        <v>1</v>
      </c>
      <c r="AA210" s="133" t="b">
        <v>1</v>
      </c>
      <c r="AB210" s="133" t="b">
        <v>1</v>
      </c>
      <c r="AC210" s="133" t="b">
        <v>1</v>
      </c>
      <c r="AD210" s="133" t="b">
        <v>1</v>
      </c>
      <c r="AE210" s="133" t="b">
        <v>1</v>
      </c>
      <c r="AF210" s="133" t="b">
        <v>1</v>
      </c>
      <c r="AG210" s="133" t="b">
        <v>1</v>
      </c>
    </row>
    <row r="211" spans="1:33">
      <c r="A211" s="522"/>
      <c r="B211" s="274" t="s">
        <v>178</v>
      </c>
      <c r="C211" s="236" t="s">
        <v>356</v>
      </c>
      <c r="D211" s="523">
        <f>SUM(D212:D226)</f>
        <v>40.750300000000003</v>
      </c>
      <c r="E211" s="524">
        <f t="shared" si="109"/>
        <v>11.713390216322615</v>
      </c>
      <c r="F211" s="525">
        <f>SUM(F212:F226)</f>
        <v>2.20037773895424</v>
      </c>
      <c r="G211" s="526">
        <f t="shared" ref="G211:Q211" si="125">SUM(G212:G226)</f>
        <v>2.648420965588401</v>
      </c>
      <c r="H211" s="527">
        <f t="shared" si="125"/>
        <v>6.864591511779973</v>
      </c>
      <c r="I211" s="528">
        <f t="shared" si="104"/>
        <v>26.879822778572109</v>
      </c>
      <c r="J211" s="525">
        <f t="shared" si="125"/>
        <v>12.584326898863935</v>
      </c>
      <c r="K211" s="526">
        <f t="shared" si="125"/>
        <v>10.751882901999728</v>
      </c>
      <c r="L211" s="526">
        <f t="shared" si="125"/>
        <v>3.5436129777084444</v>
      </c>
      <c r="M211" s="529">
        <f t="shared" si="125"/>
        <v>0</v>
      </c>
      <c r="N211" s="528">
        <f t="shared" si="101"/>
        <v>1.6818041615579435</v>
      </c>
      <c r="O211" s="530">
        <f>SUM(O212:O226)</f>
        <v>1.6818041615579435</v>
      </c>
      <c r="P211" s="527">
        <f t="shared" si="125"/>
        <v>0</v>
      </c>
      <c r="Q211" s="528">
        <f t="shared" si="125"/>
        <v>0.47528284354733069</v>
      </c>
      <c r="R211" s="133"/>
      <c r="T211" s="133" t="b">
        <v>1</v>
      </c>
      <c r="U211" s="133" t="b">
        <v>1</v>
      </c>
      <c r="V211" s="133" t="b">
        <v>1</v>
      </c>
      <c r="W211" s="133" t="b">
        <v>1</v>
      </c>
      <c r="X211" s="133" t="b">
        <v>1</v>
      </c>
      <c r="Y211" s="133" t="b">
        <v>1</v>
      </c>
      <c r="Z211" s="133" t="b">
        <v>1</v>
      </c>
      <c r="AA211" s="133" t="b">
        <v>1</v>
      </c>
      <c r="AB211" s="133" t="b">
        <v>1</v>
      </c>
      <c r="AC211" s="133" t="b">
        <v>1</v>
      </c>
      <c r="AD211" s="133" t="b">
        <v>1</v>
      </c>
      <c r="AE211" s="133" t="b">
        <v>1</v>
      </c>
      <c r="AF211" s="133" t="b">
        <v>1</v>
      </c>
      <c r="AG211" s="133" t="b">
        <v>1</v>
      </c>
    </row>
    <row r="212" spans="1:33">
      <c r="B212" s="295" t="s">
        <v>511</v>
      </c>
      <c r="C212" s="296" t="s">
        <v>358</v>
      </c>
      <c r="D212" s="390">
        <v>17.13</v>
      </c>
      <c r="E212" s="241">
        <f t="shared" si="109"/>
        <v>4.9238993186702036</v>
      </c>
      <c r="F212" s="242">
        <f t="shared" ref="F212:H227" si="126">IFERROR($D212*F$235/100, 0)</f>
        <v>0.92496179582202176</v>
      </c>
      <c r="G212" s="243">
        <f t="shared" si="126"/>
        <v>1.1133034883308666</v>
      </c>
      <c r="H212" s="244">
        <f t="shared" si="126"/>
        <v>2.8856340345173148</v>
      </c>
      <c r="I212" s="240">
        <f t="shared" si="104"/>
        <v>11.299336794991452</v>
      </c>
      <c r="J212" s="242">
        <f t="shared" ref="J212:Q227" si="127">IFERROR($D212*J$235/100, 0)</f>
        <v>5.2900106202295252</v>
      </c>
      <c r="K212" s="243">
        <f t="shared" si="127"/>
        <v>4.5197152931697522</v>
      </c>
      <c r="L212" s="243">
        <f t="shared" si="127"/>
        <v>1.4896108815921758</v>
      </c>
      <c r="M212" s="245">
        <f t="shared" si="127"/>
        <v>0</v>
      </c>
      <c r="N212" s="240">
        <f t="shared" si="101"/>
        <v>0.70697161217187543</v>
      </c>
      <c r="O212" s="532">
        <f t="shared" ref="O212:O227" si="128">IFERROR($D212*O$235/100, 0)</f>
        <v>0.70697161217187543</v>
      </c>
      <c r="P212" s="244">
        <f t="shared" si="127"/>
        <v>0</v>
      </c>
      <c r="Q212" s="240">
        <f t="shared" si="127"/>
        <v>0.19979227416646683</v>
      </c>
      <c r="R212" s="133"/>
      <c r="T212" s="133" t="b">
        <v>1</v>
      </c>
      <c r="U212" s="133" t="b">
        <v>1</v>
      </c>
      <c r="V212" s="133" t="b">
        <v>1</v>
      </c>
      <c r="W212" s="133" t="b">
        <v>1</v>
      </c>
      <c r="X212" s="133" t="b">
        <v>1</v>
      </c>
      <c r="Y212" s="133" t="b">
        <v>1</v>
      </c>
      <c r="Z212" s="133" t="b">
        <v>1</v>
      </c>
      <c r="AA212" s="133" t="b">
        <v>1</v>
      </c>
      <c r="AB212" s="133" t="b">
        <v>1</v>
      </c>
      <c r="AC212" s="133" t="b">
        <v>1</v>
      </c>
      <c r="AD212" s="133" t="b">
        <v>1</v>
      </c>
      <c r="AE212" s="133" t="b">
        <v>1</v>
      </c>
      <c r="AF212" s="133" t="b">
        <v>1</v>
      </c>
      <c r="AG212" s="133" t="b">
        <v>1</v>
      </c>
    </row>
    <row r="213" spans="1:33">
      <c r="B213" s="295" t="s">
        <v>512</v>
      </c>
      <c r="C213" s="296" t="s">
        <v>360</v>
      </c>
      <c r="D213" s="390">
        <v>-0.35475000000000012</v>
      </c>
      <c r="E213" s="241">
        <f t="shared" si="109"/>
        <v>-0.10197041934023673</v>
      </c>
      <c r="F213" s="242">
        <f t="shared" si="126"/>
        <v>-1.9155294633266918E-2</v>
      </c>
      <c r="G213" s="243">
        <f t="shared" si="126"/>
        <v>-2.3055715848533279E-2</v>
      </c>
      <c r="H213" s="244">
        <f t="shared" si="126"/>
        <v>-5.975940885843653E-2</v>
      </c>
      <c r="I213" s="240">
        <f t="shared" si="104"/>
        <v>-0.23400115166510332</v>
      </c>
      <c r="J213" s="242">
        <f t="shared" si="127"/>
        <v>-0.10955232151350992</v>
      </c>
      <c r="K213" s="243">
        <f t="shared" si="127"/>
        <v>-9.3600058391825461E-2</v>
      </c>
      <c r="L213" s="243">
        <f t="shared" si="127"/>
        <v>-3.0848771759767926E-2</v>
      </c>
      <c r="M213" s="245">
        <f t="shared" si="127"/>
        <v>0</v>
      </c>
      <c r="N213" s="240">
        <f t="shared" si="101"/>
        <v>-1.464087445522317E-2</v>
      </c>
      <c r="O213" s="532">
        <f t="shared" si="128"/>
        <v>-1.464087445522317E-2</v>
      </c>
      <c r="P213" s="244">
        <f t="shared" si="127"/>
        <v>0</v>
      </c>
      <c r="Q213" s="240">
        <f t="shared" si="127"/>
        <v>-4.137554539436903E-3</v>
      </c>
      <c r="R213" s="133"/>
      <c r="T213" s="133" t="b">
        <v>1</v>
      </c>
      <c r="U213" s="133" t="b">
        <v>1</v>
      </c>
      <c r="V213" s="133" t="b">
        <v>1</v>
      </c>
      <c r="W213" s="133" t="b">
        <v>1</v>
      </c>
      <c r="X213" s="133" t="b">
        <v>1</v>
      </c>
      <c r="Y213" s="133" t="b">
        <v>1</v>
      </c>
      <c r="Z213" s="133" t="b">
        <v>1</v>
      </c>
      <c r="AA213" s="175">
        <v>0</v>
      </c>
      <c r="AB213" s="133" t="b">
        <v>1</v>
      </c>
      <c r="AC213" s="133" t="b">
        <v>1</v>
      </c>
      <c r="AD213" s="133" t="b">
        <v>1</v>
      </c>
      <c r="AE213" s="133" t="b">
        <v>1</v>
      </c>
      <c r="AF213" s="133" t="b">
        <v>1</v>
      </c>
      <c r="AG213" s="133" t="b">
        <v>1</v>
      </c>
    </row>
    <row r="214" spans="1:33">
      <c r="B214" s="295" t="s">
        <v>513</v>
      </c>
      <c r="C214" s="296" t="s">
        <v>362</v>
      </c>
      <c r="D214" s="390">
        <v>2.8</v>
      </c>
      <c r="E214" s="241">
        <f t="shared" si="109"/>
        <v>0.80484051910546217</v>
      </c>
      <c r="F214" s="242">
        <f t="shared" si="126"/>
        <v>0.15119048618223355</v>
      </c>
      <c r="G214" s="243">
        <f t="shared" si="126"/>
        <v>0.18197605179955786</v>
      </c>
      <c r="H214" s="244">
        <f t="shared" si="126"/>
        <v>0.47167398112367082</v>
      </c>
      <c r="I214" s="240">
        <f t="shared" si="104"/>
        <v>1.8469435508450713</v>
      </c>
      <c r="J214" s="242">
        <f t="shared" si="127"/>
        <v>0.86468358065631479</v>
      </c>
      <c r="K214" s="243">
        <f t="shared" si="127"/>
        <v>0.7387742452349858</v>
      </c>
      <c r="L214" s="243">
        <f t="shared" si="127"/>
        <v>0.24348572495377074</v>
      </c>
      <c r="M214" s="245">
        <f t="shared" si="127"/>
        <v>0</v>
      </c>
      <c r="N214" s="240">
        <f t="shared" si="101"/>
        <v>0.11555869901233225</v>
      </c>
      <c r="O214" s="532">
        <f t="shared" si="128"/>
        <v>0.11555869901233225</v>
      </c>
      <c r="P214" s="244">
        <f t="shared" si="127"/>
        <v>0</v>
      </c>
      <c r="Q214" s="240">
        <f t="shared" si="127"/>
        <v>3.2657231037134103E-2</v>
      </c>
      <c r="R214" s="133"/>
      <c r="T214" s="133" t="b">
        <v>1</v>
      </c>
      <c r="U214" s="133" t="b">
        <v>1</v>
      </c>
      <c r="V214" s="133" t="b">
        <v>1</v>
      </c>
      <c r="W214" s="133" t="b">
        <v>1</v>
      </c>
      <c r="X214" s="133" t="b">
        <v>1</v>
      </c>
      <c r="Y214" s="133" t="b">
        <v>1</v>
      </c>
      <c r="Z214" s="133" t="b">
        <v>1</v>
      </c>
      <c r="AA214" s="133" t="b">
        <v>1</v>
      </c>
      <c r="AB214" s="133" t="b">
        <v>1</v>
      </c>
      <c r="AC214" s="133" t="b">
        <v>1</v>
      </c>
      <c r="AD214" s="133" t="b">
        <v>1</v>
      </c>
      <c r="AE214" s="133" t="b">
        <v>1</v>
      </c>
      <c r="AF214" s="133" t="b">
        <v>1</v>
      </c>
      <c r="AG214" s="133" t="b">
        <v>1</v>
      </c>
    </row>
    <row r="215" spans="1:33">
      <c r="B215" s="295" t="s">
        <v>514</v>
      </c>
      <c r="C215" s="296" t="s">
        <v>364</v>
      </c>
      <c r="D215" s="390">
        <v>6.8810200000000004</v>
      </c>
      <c r="E215" s="241">
        <f t="shared" si="109"/>
        <v>1.9779013245625243</v>
      </c>
      <c r="F215" s="242">
        <f t="shared" si="126"/>
        <v>0.37155169972488317</v>
      </c>
      <c r="G215" s="243">
        <f t="shared" si="126"/>
        <v>0.44720744712635496</v>
      </c>
      <c r="H215" s="244">
        <f t="shared" si="126"/>
        <v>1.1591421777112862</v>
      </c>
      <c r="I215" s="240">
        <f t="shared" si="104"/>
        <v>4.5388769686556971</v>
      </c>
      <c r="J215" s="242">
        <f t="shared" si="127"/>
        <v>2.1249660757741839</v>
      </c>
      <c r="K215" s="243">
        <f t="shared" si="127"/>
        <v>1.815542984623872</v>
      </c>
      <c r="L215" s="243">
        <f t="shared" si="127"/>
        <v>0.5983679082576413</v>
      </c>
      <c r="M215" s="245">
        <f t="shared" si="127"/>
        <v>0</v>
      </c>
      <c r="N215" s="240">
        <f t="shared" si="101"/>
        <v>0.28398632824208514</v>
      </c>
      <c r="O215" s="532">
        <f t="shared" si="128"/>
        <v>0.28398632824208514</v>
      </c>
      <c r="P215" s="244">
        <f t="shared" si="127"/>
        <v>0</v>
      </c>
      <c r="Q215" s="240">
        <f t="shared" si="127"/>
        <v>8.0255378539693042E-2</v>
      </c>
      <c r="R215" s="133"/>
      <c r="T215" s="133" t="b">
        <v>1</v>
      </c>
      <c r="U215" s="133" t="b">
        <v>1</v>
      </c>
      <c r="V215" s="133" t="b">
        <v>1</v>
      </c>
      <c r="W215" s="133" t="b">
        <v>1</v>
      </c>
      <c r="X215" s="133" t="b">
        <v>1</v>
      </c>
      <c r="Y215" s="133" t="b">
        <v>1</v>
      </c>
      <c r="Z215" s="133" t="b">
        <v>1</v>
      </c>
      <c r="AA215" s="133" t="b">
        <v>1</v>
      </c>
      <c r="AB215" s="133" t="b">
        <v>1</v>
      </c>
      <c r="AC215" s="133" t="b">
        <v>1</v>
      </c>
      <c r="AD215" s="133" t="b">
        <v>1</v>
      </c>
      <c r="AE215" s="133" t="b">
        <v>1</v>
      </c>
      <c r="AF215" s="133" t="b">
        <v>1</v>
      </c>
      <c r="AG215" s="133" t="b">
        <v>1</v>
      </c>
    </row>
    <row r="216" spans="1:33">
      <c r="B216" s="295" t="s">
        <v>515</v>
      </c>
      <c r="C216" s="296" t="s">
        <v>366</v>
      </c>
      <c r="D216" s="390">
        <v>0.17447000000000001</v>
      </c>
      <c r="E216" s="241">
        <f t="shared" si="109"/>
        <v>5.0150187631546439E-2</v>
      </c>
      <c r="F216" s="242">
        <f t="shared" si="126"/>
        <v>9.4207871872193909E-3</v>
      </c>
      <c r="G216" s="243">
        <f t="shared" si="126"/>
        <v>1.1339057770524595E-2</v>
      </c>
      <c r="H216" s="244">
        <f t="shared" si="126"/>
        <v>2.9390342673802451E-2</v>
      </c>
      <c r="I216" s="240">
        <f t="shared" si="104"/>
        <v>0.11508437189854986</v>
      </c>
      <c r="J216" s="242">
        <f t="shared" si="127"/>
        <v>5.387905154182402E-2</v>
      </c>
      <c r="K216" s="243">
        <f t="shared" si="127"/>
        <v>4.6033550916481418E-2</v>
      </c>
      <c r="L216" s="243">
        <f t="shared" si="127"/>
        <v>1.5171769440244422E-2</v>
      </c>
      <c r="M216" s="245">
        <f t="shared" si="127"/>
        <v>0</v>
      </c>
      <c r="N216" s="240">
        <f t="shared" si="101"/>
        <v>7.2005450773862893E-3</v>
      </c>
      <c r="O216" s="532">
        <f t="shared" si="128"/>
        <v>7.2005450773862893E-3</v>
      </c>
      <c r="P216" s="244">
        <f t="shared" si="127"/>
        <v>0</v>
      </c>
      <c r="Q216" s="240">
        <f t="shared" si="127"/>
        <v>2.0348953925174241E-3</v>
      </c>
      <c r="R216" s="133"/>
      <c r="T216" s="133" t="b">
        <v>1</v>
      </c>
      <c r="U216" s="133" t="b">
        <v>1</v>
      </c>
      <c r="V216" s="133" t="b">
        <v>1</v>
      </c>
      <c r="W216" s="133" t="b">
        <v>1</v>
      </c>
      <c r="X216" s="531">
        <v>0</v>
      </c>
      <c r="Y216" s="133" t="b">
        <v>1</v>
      </c>
      <c r="Z216" s="133" t="b">
        <v>1</v>
      </c>
      <c r="AA216" s="133" t="b">
        <v>1</v>
      </c>
      <c r="AB216" s="133" t="b">
        <v>1</v>
      </c>
      <c r="AC216" s="133" t="b">
        <v>1</v>
      </c>
      <c r="AD216" s="133" t="b">
        <v>1</v>
      </c>
      <c r="AE216" s="133" t="b">
        <v>1</v>
      </c>
      <c r="AF216" s="133" t="b">
        <v>1</v>
      </c>
      <c r="AG216" s="133" t="b">
        <v>1</v>
      </c>
    </row>
    <row r="217" spans="1:33">
      <c r="B217" s="295" t="s">
        <v>516</v>
      </c>
      <c r="C217" s="296" t="s">
        <v>368</v>
      </c>
      <c r="D217" s="390">
        <v>1.5411199999999998</v>
      </c>
      <c r="E217" s="241">
        <f t="shared" si="109"/>
        <v>0.44298422171564644</v>
      </c>
      <c r="F217" s="242">
        <f t="shared" si="126"/>
        <v>8.3215243594701338E-2</v>
      </c>
      <c r="G217" s="243">
        <f t="shared" si="126"/>
        <v>0.10015961891047664</v>
      </c>
      <c r="H217" s="244">
        <f t="shared" si="126"/>
        <v>0.25960935921046846</v>
      </c>
      <c r="I217" s="240">
        <f t="shared" si="104"/>
        <v>1.0165577303851272</v>
      </c>
      <c r="J217" s="242">
        <f t="shared" si="127"/>
        <v>0.47592184279323563</v>
      </c>
      <c r="K217" s="243">
        <f t="shared" si="127"/>
        <v>0.40662134457733612</v>
      </c>
      <c r="L217" s="243">
        <f t="shared" si="127"/>
        <v>0.1340145430145554</v>
      </c>
      <c r="M217" s="245">
        <f t="shared" si="127"/>
        <v>0</v>
      </c>
      <c r="N217" s="240">
        <f t="shared" si="101"/>
        <v>6.3603507936387652E-2</v>
      </c>
      <c r="O217" s="532">
        <f t="shared" si="128"/>
        <v>6.3603507936387652E-2</v>
      </c>
      <c r="P217" s="244">
        <f t="shared" si="127"/>
        <v>0</v>
      </c>
      <c r="Q217" s="240">
        <f t="shared" si="127"/>
        <v>1.7974539962838609E-2</v>
      </c>
      <c r="R217" s="133"/>
      <c r="T217" s="133" t="b">
        <v>1</v>
      </c>
      <c r="U217" s="133" t="b">
        <v>1</v>
      </c>
      <c r="V217" s="133" t="b">
        <v>1</v>
      </c>
      <c r="W217" s="133" t="b">
        <v>1</v>
      </c>
      <c r="X217" s="133" t="b">
        <v>1</v>
      </c>
      <c r="Y217" s="133" t="b">
        <v>1</v>
      </c>
      <c r="Z217" s="133" t="b">
        <v>1</v>
      </c>
      <c r="AA217" s="133" t="b">
        <v>1</v>
      </c>
      <c r="AB217" s="133" t="b">
        <v>1</v>
      </c>
      <c r="AC217" s="133" t="b">
        <v>1</v>
      </c>
      <c r="AD217" s="133" t="b">
        <v>1</v>
      </c>
      <c r="AE217" s="133" t="b">
        <v>1</v>
      </c>
      <c r="AF217" s="133" t="b">
        <v>1</v>
      </c>
      <c r="AG217" s="133" t="b">
        <v>1</v>
      </c>
    </row>
    <row r="218" spans="1:33">
      <c r="B218" s="295" t="s">
        <v>517</v>
      </c>
      <c r="C218" s="296" t="s">
        <v>370</v>
      </c>
      <c r="D218" s="390">
        <v>6.0670799999999998</v>
      </c>
      <c r="E218" s="241">
        <f t="shared" si="109"/>
        <v>1.7439399345194173</v>
      </c>
      <c r="F218" s="242">
        <f t="shared" si="126"/>
        <v>0.32760170532375199</v>
      </c>
      <c r="G218" s="243">
        <f t="shared" si="126"/>
        <v>0.39430830869716488</v>
      </c>
      <c r="H218" s="244">
        <f t="shared" si="126"/>
        <v>1.0220299204985004</v>
      </c>
      <c r="I218" s="240">
        <f t="shared" si="104"/>
        <v>4.0019836708789693</v>
      </c>
      <c r="J218" s="242">
        <f t="shared" si="127"/>
        <v>1.8736087351886836</v>
      </c>
      <c r="K218" s="243">
        <f t="shared" si="127"/>
        <v>1.600786588492956</v>
      </c>
      <c r="L218" s="243">
        <f t="shared" si="127"/>
        <v>0.52758834719732972</v>
      </c>
      <c r="M218" s="245">
        <f t="shared" si="127"/>
        <v>0</v>
      </c>
      <c r="N218" s="240">
        <f t="shared" si="101"/>
        <v>0.25039423985847881</v>
      </c>
      <c r="O218" s="532">
        <f t="shared" si="128"/>
        <v>0.25039423985847881</v>
      </c>
      <c r="P218" s="244">
        <f t="shared" si="127"/>
        <v>0</v>
      </c>
      <c r="Q218" s="240">
        <f t="shared" si="127"/>
        <v>7.0762154743134131E-2</v>
      </c>
      <c r="R218" s="133"/>
      <c r="T218" s="133" t="b">
        <v>1</v>
      </c>
      <c r="U218" s="133" t="b">
        <v>1</v>
      </c>
      <c r="V218" s="133" t="b">
        <v>1</v>
      </c>
      <c r="W218" s="133" t="b">
        <v>1</v>
      </c>
      <c r="X218" s="133" t="b">
        <v>1</v>
      </c>
      <c r="Y218" s="133" t="b">
        <v>1</v>
      </c>
      <c r="Z218" s="133" t="b">
        <v>1</v>
      </c>
      <c r="AA218" s="133" t="b">
        <v>1</v>
      </c>
      <c r="AB218" s="133" t="b">
        <v>1</v>
      </c>
      <c r="AC218" s="133" t="b">
        <v>1</v>
      </c>
      <c r="AD218" s="133" t="b">
        <v>1</v>
      </c>
      <c r="AE218" s="133" t="b">
        <v>1</v>
      </c>
      <c r="AF218" s="133" t="b">
        <v>1</v>
      </c>
      <c r="AG218" s="133" t="b">
        <v>1</v>
      </c>
    </row>
    <row r="219" spans="1:33">
      <c r="B219" s="295" t="s">
        <v>518</v>
      </c>
      <c r="C219" s="296" t="s">
        <v>372</v>
      </c>
      <c r="D219" s="390">
        <v>0</v>
      </c>
      <c r="E219" s="241">
        <f t="shared" si="109"/>
        <v>0</v>
      </c>
      <c r="F219" s="242">
        <f t="shared" si="126"/>
        <v>0</v>
      </c>
      <c r="G219" s="243">
        <f t="shared" si="126"/>
        <v>0</v>
      </c>
      <c r="H219" s="244">
        <f t="shared" si="126"/>
        <v>0</v>
      </c>
      <c r="I219" s="240">
        <f t="shared" si="104"/>
        <v>0</v>
      </c>
      <c r="J219" s="242">
        <f t="shared" si="127"/>
        <v>0</v>
      </c>
      <c r="K219" s="243">
        <f t="shared" si="127"/>
        <v>0</v>
      </c>
      <c r="L219" s="243">
        <f t="shared" si="127"/>
        <v>0</v>
      </c>
      <c r="M219" s="245">
        <f t="shared" si="127"/>
        <v>0</v>
      </c>
      <c r="N219" s="240">
        <f t="shared" si="101"/>
        <v>0</v>
      </c>
      <c r="O219" s="532">
        <f t="shared" si="128"/>
        <v>0</v>
      </c>
      <c r="P219" s="244">
        <f t="shared" si="127"/>
        <v>0</v>
      </c>
      <c r="Q219" s="240">
        <f t="shared" si="127"/>
        <v>0</v>
      </c>
      <c r="R219" s="133"/>
      <c r="T219" s="133" t="b">
        <v>1</v>
      </c>
      <c r="U219" s="133" t="b">
        <v>1</v>
      </c>
      <c r="V219" s="133" t="b">
        <v>1</v>
      </c>
      <c r="W219" s="133" t="b">
        <v>1</v>
      </c>
      <c r="X219" s="133" t="b">
        <v>1</v>
      </c>
      <c r="Y219" s="133" t="b">
        <v>1</v>
      </c>
      <c r="Z219" s="133" t="b">
        <v>1</v>
      </c>
      <c r="AA219" s="133" t="b">
        <v>1</v>
      </c>
      <c r="AB219" s="133" t="b">
        <v>1</v>
      </c>
      <c r="AC219" s="133" t="b">
        <v>1</v>
      </c>
      <c r="AD219" s="133" t="b">
        <v>1</v>
      </c>
      <c r="AE219" s="133" t="b">
        <v>1</v>
      </c>
      <c r="AF219" s="133" t="b">
        <v>1</v>
      </c>
      <c r="AG219" s="133" t="b">
        <v>1</v>
      </c>
    </row>
    <row r="220" spans="1:33">
      <c r="B220" s="295" t="s">
        <v>519</v>
      </c>
      <c r="C220" s="296" t="s">
        <v>374</v>
      </c>
      <c r="D220" s="390">
        <v>0</v>
      </c>
      <c r="E220" s="241">
        <f t="shared" si="109"/>
        <v>0</v>
      </c>
      <c r="F220" s="242">
        <f t="shared" si="126"/>
        <v>0</v>
      </c>
      <c r="G220" s="243">
        <f t="shared" si="126"/>
        <v>0</v>
      </c>
      <c r="H220" s="244">
        <f t="shared" si="126"/>
        <v>0</v>
      </c>
      <c r="I220" s="240">
        <f t="shared" si="104"/>
        <v>0</v>
      </c>
      <c r="J220" s="242">
        <f t="shared" si="127"/>
        <v>0</v>
      </c>
      <c r="K220" s="243">
        <f t="shared" si="127"/>
        <v>0</v>
      </c>
      <c r="L220" s="243">
        <f t="shared" si="127"/>
        <v>0</v>
      </c>
      <c r="M220" s="245">
        <f t="shared" si="127"/>
        <v>0</v>
      </c>
      <c r="N220" s="240">
        <f t="shared" si="101"/>
        <v>0</v>
      </c>
      <c r="O220" s="532">
        <f t="shared" si="128"/>
        <v>0</v>
      </c>
      <c r="P220" s="244">
        <f t="shared" si="127"/>
        <v>0</v>
      </c>
      <c r="Q220" s="240">
        <f t="shared" si="127"/>
        <v>0</v>
      </c>
      <c r="R220" s="133"/>
      <c r="T220" s="133" t="b">
        <v>1</v>
      </c>
      <c r="U220" s="133" t="b">
        <v>1</v>
      </c>
      <c r="V220" s="133" t="b">
        <v>1</v>
      </c>
      <c r="W220" s="133" t="b">
        <v>1</v>
      </c>
      <c r="X220" s="133" t="b">
        <v>1</v>
      </c>
      <c r="Y220" s="133" t="b">
        <v>1</v>
      </c>
      <c r="Z220" s="133" t="b">
        <v>1</v>
      </c>
      <c r="AA220" s="133" t="b">
        <v>1</v>
      </c>
      <c r="AB220" s="133" t="b">
        <v>1</v>
      </c>
      <c r="AC220" s="133" t="b">
        <v>1</v>
      </c>
      <c r="AD220" s="133" t="b">
        <v>1</v>
      </c>
      <c r="AE220" s="133" t="b">
        <v>1</v>
      </c>
      <c r="AF220" s="133" t="b">
        <v>1</v>
      </c>
      <c r="AG220" s="133" t="b">
        <v>1</v>
      </c>
    </row>
    <row r="221" spans="1:33">
      <c r="B221" s="295" t="s">
        <v>520</v>
      </c>
      <c r="C221" s="296" t="s">
        <v>376</v>
      </c>
      <c r="D221" s="390">
        <v>2.1</v>
      </c>
      <c r="E221" s="241">
        <f t="shared" si="109"/>
        <v>0.60363038932909674</v>
      </c>
      <c r="F221" s="242">
        <f t="shared" si="126"/>
        <v>0.11339286463667518</v>
      </c>
      <c r="G221" s="243">
        <f t="shared" si="126"/>
        <v>0.13648203884966842</v>
      </c>
      <c r="H221" s="244">
        <f t="shared" si="126"/>
        <v>0.35375548584275313</v>
      </c>
      <c r="I221" s="240">
        <f t="shared" si="104"/>
        <v>1.3852076631338037</v>
      </c>
      <c r="J221" s="242">
        <f t="shared" si="127"/>
        <v>0.64851268549223617</v>
      </c>
      <c r="K221" s="243">
        <f t="shared" si="127"/>
        <v>0.55408068392623933</v>
      </c>
      <c r="L221" s="243">
        <f t="shared" si="127"/>
        <v>0.18261429371532806</v>
      </c>
      <c r="M221" s="245">
        <f t="shared" si="127"/>
        <v>0</v>
      </c>
      <c r="N221" s="240">
        <f t="shared" si="101"/>
        <v>8.6669024259249189E-2</v>
      </c>
      <c r="O221" s="532">
        <f t="shared" si="128"/>
        <v>8.6669024259249189E-2</v>
      </c>
      <c r="P221" s="244">
        <f t="shared" si="127"/>
        <v>0</v>
      </c>
      <c r="Q221" s="240">
        <f t="shared" si="127"/>
        <v>2.4492923277850579E-2</v>
      </c>
      <c r="R221" s="133"/>
      <c r="T221" s="133" t="b">
        <v>1</v>
      </c>
      <c r="U221" s="133" t="b">
        <v>1</v>
      </c>
      <c r="V221" s="133" t="b">
        <v>1</v>
      </c>
      <c r="W221" s="133" t="b">
        <v>1</v>
      </c>
      <c r="X221" s="133" t="b">
        <v>1</v>
      </c>
      <c r="Y221" s="133" t="b">
        <v>1</v>
      </c>
      <c r="Z221" s="133" t="b">
        <v>1</v>
      </c>
      <c r="AA221" s="133" t="b">
        <v>1</v>
      </c>
      <c r="AB221" s="133" t="b">
        <v>1</v>
      </c>
      <c r="AC221" s="133" t="b">
        <v>1</v>
      </c>
      <c r="AD221" s="133" t="b">
        <v>1</v>
      </c>
      <c r="AE221" s="133" t="b">
        <v>1</v>
      </c>
      <c r="AF221" s="133" t="b">
        <v>1</v>
      </c>
      <c r="AG221" s="133" t="b">
        <v>1</v>
      </c>
    </row>
    <row r="222" spans="1:33">
      <c r="B222" s="295" t="s">
        <v>521</v>
      </c>
      <c r="C222" s="296" t="s">
        <v>378</v>
      </c>
      <c r="D222" s="390">
        <v>0</v>
      </c>
      <c r="E222" s="241">
        <f t="shared" si="109"/>
        <v>0</v>
      </c>
      <c r="F222" s="242">
        <f t="shared" si="126"/>
        <v>0</v>
      </c>
      <c r="G222" s="243">
        <f t="shared" si="126"/>
        <v>0</v>
      </c>
      <c r="H222" s="244">
        <f t="shared" si="126"/>
        <v>0</v>
      </c>
      <c r="I222" s="240">
        <f t="shared" si="104"/>
        <v>0</v>
      </c>
      <c r="J222" s="242">
        <f t="shared" si="127"/>
        <v>0</v>
      </c>
      <c r="K222" s="243">
        <f t="shared" si="127"/>
        <v>0</v>
      </c>
      <c r="L222" s="243">
        <f t="shared" si="127"/>
        <v>0</v>
      </c>
      <c r="M222" s="245">
        <f t="shared" si="127"/>
        <v>0</v>
      </c>
      <c r="N222" s="240">
        <f t="shared" si="101"/>
        <v>0</v>
      </c>
      <c r="O222" s="532">
        <f t="shared" si="128"/>
        <v>0</v>
      </c>
      <c r="P222" s="244">
        <f t="shared" si="127"/>
        <v>0</v>
      </c>
      <c r="Q222" s="240">
        <f t="shared" si="127"/>
        <v>0</v>
      </c>
      <c r="R222" s="133"/>
      <c r="T222" s="133" t="b">
        <v>1</v>
      </c>
      <c r="U222" s="133" t="b">
        <v>1</v>
      </c>
      <c r="V222" s="133" t="b">
        <v>1</v>
      </c>
      <c r="W222" s="133" t="b">
        <v>1</v>
      </c>
      <c r="X222" s="133" t="b">
        <v>1</v>
      </c>
      <c r="Y222" s="133" t="b">
        <v>1</v>
      </c>
      <c r="Z222" s="133" t="b">
        <v>1</v>
      </c>
      <c r="AA222" s="133" t="b">
        <v>1</v>
      </c>
      <c r="AB222" s="133" t="b">
        <v>1</v>
      </c>
      <c r="AC222" s="133" t="b">
        <v>1</v>
      </c>
      <c r="AD222" s="133" t="b">
        <v>1</v>
      </c>
      <c r="AE222" s="133" t="b">
        <v>1</v>
      </c>
      <c r="AF222" s="133" t="b">
        <v>1</v>
      </c>
      <c r="AG222" s="133" t="b">
        <v>1</v>
      </c>
    </row>
    <row r="223" spans="1:33">
      <c r="B223" s="295" t="s">
        <v>522</v>
      </c>
      <c r="C223" s="296" t="s">
        <v>380</v>
      </c>
      <c r="D223" s="390">
        <v>3.6389499999999999</v>
      </c>
      <c r="E223" s="241">
        <f t="shared" si="109"/>
        <v>1.0459908596424365</v>
      </c>
      <c r="F223" s="242">
        <f t="shared" si="126"/>
        <v>0.19649093560458528</v>
      </c>
      <c r="G223" s="243">
        <f t="shared" si="126"/>
        <v>0.23650062632000041</v>
      </c>
      <c r="H223" s="244">
        <f t="shared" si="126"/>
        <v>0.61299929771785078</v>
      </c>
      <c r="I223" s="240">
        <f t="shared" si="104"/>
        <v>2.4003340122670256</v>
      </c>
      <c r="J223" s="242">
        <f t="shared" si="127"/>
        <v>1.1237643985104631</v>
      </c>
      <c r="K223" s="243">
        <f t="shared" si="127"/>
        <v>0.96012947846351837</v>
      </c>
      <c r="L223" s="243">
        <f t="shared" si="127"/>
        <v>0.31644013529304432</v>
      </c>
      <c r="M223" s="245">
        <f t="shared" si="127"/>
        <v>0</v>
      </c>
      <c r="N223" s="240">
        <f t="shared" si="101"/>
        <v>0.15018297420390231</v>
      </c>
      <c r="O223" s="532">
        <f t="shared" si="128"/>
        <v>0.15018297420390231</v>
      </c>
      <c r="P223" s="244">
        <f t="shared" si="127"/>
        <v>0</v>
      </c>
      <c r="Q223" s="240">
        <f t="shared" si="127"/>
        <v>4.2442153886635407E-2</v>
      </c>
      <c r="R223" s="133"/>
      <c r="T223" s="133" t="b">
        <v>1</v>
      </c>
      <c r="U223" s="133" t="b">
        <v>1</v>
      </c>
      <c r="V223" s="133" t="b">
        <v>1</v>
      </c>
      <c r="W223" s="133" t="b">
        <v>1</v>
      </c>
      <c r="X223" s="133" t="b">
        <v>1</v>
      </c>
      <c r="Y223" s="133" t="b">
        <v>1</v>
      </c>
      <c r="Z223" s="133" t="b">
        <v>1</v>
      </c>
      <c r="AA223" s="133" t="b">
        <v>1</v>
      </c>
      <c r="AB223" s="133" t="b">
        <v>1</v>
      </c>
      <c r="AC223" s="133" t="b">
        <v>1</v>
      </c>
      <c r="AD223" s="133" t="b">
        <v>1</v>
      </c>
      <c r="AE223" s="133" t="b">
        <v>1</v>
      </c>
      <c r="AF223" s="133" t="b">
        <v>1</v>
      </c>
      <c r="AG223" s="133" t="b">
        <v>1</v>
      </c>
    </row>
    <row r="224" spans="1:33">
      <c r="B224" s="295" t="s">
        <v>523</v>
      </c>
      <c r="C224" s="296" t="s">
        <v>382</v>
      </c>
      <c r="D224" s="390">
        <v>0.77240999999999993</v>
      </c>
      <c r="E224" s="241">
        <f t="shared" si="109"/>
        <v>0.22202388048651789</v>
      </c>
      <c r="F224" s="242">
        <f t="shared" si="126"/>
        <v>4.170751551143536E-2</v>
      </c>
      <c r="G224" s="243">
        <f t="shared" si="126"/>
        <v>5.0200043632320182E-2</v>
      </c>
      <c r="H224" s="244">
        <f t="shared" si="126"/>
        <v>0.13011632134276235</v>
      </c>
      <c r="I224" s="240">
        <f t="shared" si="104"/>
        <v>0.50949916718151478</v>
      </c>
      <c r="J224" s="242">
        <f t="shared" si="127"/>
        <v>0.23853223019098002</v>
      </c>
      <c r="K224" s="243">
        <f t="shared" si="127"/>
        <v>0.20379879098641263</v>
      </c>
      <c r="L224" s="243">
        <f t="shared" si="127"/>
        <v>6.7168146004122159E-2</v>
      </c>
      <c r="M224" s="245">
        <f t="shared" si="127"/>
        <v>0</v>
      </c>
      <c r="N224" s="240">
        <f t="shared" si="101"/>
        <v>3.1878105251469835E-2</v>
      </c>
      <c r="O224" s="532">
        <f t="shared" si="128"/>
        <v>3.1878105251469835E-2</v>
      </c>
      <c r="P224" s="244">
        <f t="shared" si="127"/>
        <v>0</v>
      </c>
      <c r="Q224" s="240">
        <f t="shared" si="127"/>
        <v>9.0088470804974112E-3</v>
      </c>
      <c r="R224" s="133"/>
      <c r="T224" s="133" t="b">
        <v>1</v>
      </c>
      <c r="U224" s="133" t="b">
        <v>1</v>
      </c>
      <c r="V224" s="133" t="b">
        <v>1</v>
      </c>
      <c r="W224" s="133" t="b">
        <v>1</v>
      </c>
      <c r="X224" s="133" t="b">
        <v>1</v>
      </c>
      <c r="Y224" s="133" t="b">
        <v>1</v>
      </c>
      <c r="Z224" s="133" t="b">
        <v>1</v>
      </c>
      <c r="AA224" s="133" t="b">
        <v>1</v>
      </c>
      <c r="AB224" s="175">
        <v>0</v>
      </c>
      <c r="AC224" s="133" t="b">
        <v>1</v>
      </c>
      <c r="AD224" s="133" t="b">
        <v>1</v>
      </c>
      <c r="AE224" s="133" t="b">
        <v>1</v>
      </c>
      <c r="AF224" s="133" t="b">
        <v>1</v>
      </c>
      <c r="AG224" s="133" t="b">
        <v>1</v>
      </c>
    </row>
    <row r="225" spans="1:33">
      <c r="B225" s="327" t="s">
        <v>524</v>
      </c>
      <c r="C225" s="287" t="s">
        <v>525</v>
      </c>
      <c r="D225" s="554">
        <v>0</v>
      </c>
      <c r="E225" s="241">
        <f t="shared" si="109"/>
        <v>0</v>
      </c>
      <c r="F225" s="242">
        <f t="shared" si="126"/>
        <v>0</v>
      </c>
      <c r="G225" s="243">
        <f t="shared" si="126"/>
        <v>0</v>
      </c>
      <c r="H225" s="244">
        <f t="shared" si="126"/>
        <v>0</v>
      </c>
      <c r="I225" s="240">
        <f t="shared" si="104"/>
        <v>0</v>
      </c>
      <c r="J225" s="242">
        <f t="shared" si="127"/>
        <v>0</v>
      </c>
      <c r="K225" s="243">
        <f t="shared" si="127"/>
        <v>0</v>
      </c>
      <c r="L225" s="243">
        <f t="shared" si="127"/>
        <v>0</v>
      </c>
      <c r="M225" s="245">
        <f t="shared" si="127"/>
        <v>0</v>
      </c>
      <c r="N225" s="240">
        <f t="shared" si="101"/>
        <v>0</v>
      </c>
      <c r="O225" s="532">
        <f t="shared" si="128"/>
        <v>0</v>
      </c>
      <c r="P225" s="244">
        <f t="shared" si="127"/>
        <v>0</v>
      </c>
      <c r="Q225" s="240">
        <f t="shared" si="127"/>
        <v>0</v>
      </c>
      <c r="R225" s="133"/>
      <c r="T225" s="133" t="b">
        <v>1</v>
      </c>
      <c r="U225" s="133" t="b">
        <v>1</v>
      </c>
      <c r="V225" s="133" t="b">
        <v>1</v>
      </c>
      <c r="W225" s="133" t="b">
        <v>1</v>
      </c>
      <c r="X225" s="133" t="b">
        <v>1</v>
      </c>
      <c r="Y225" s="133" t="b">
        <v>1</v>
      </c>
      <c r="Z225" s="133" t="b">
        <v>1</v>
      </c>
      <c r="AA225" s="133" t="b">
        <v>1</v>
      </c>
      <c r="AB225" s="133" t="b">
        <v>1</v>
      </c>
      <c r="AC225" s="133" t="b">
        <v>1</v>
      </c>
      <c r="AD225" s="133" t="b">
        <v>1</v>
      </c>
      <c r="AE225" s="133" t="b">
        <v>1</v>
      </c>
      <c r="AF225" s="133" t="b">
        <v>1</v>
      </c>
      <c r="AG225" s="133" t="b">
        <v>1</v>
      </c>
    </row>
    <row r="226" spans="1:33" ht="15.75" thickBot="1">
      <c r="B226" s="336" t="s">
        <v>526</v>
      </c>
      <c r="C226" s="337" t="s">
        <v>384</v>
      </c>
      <c r="D226" s="390">
        <v>0</v>
      </c>
      <c r="E226" s="241">
        <f t="shared" si="109"/>
        <v>0</v>
      </c>
      <c r="F226" s="242">
        <f t="shared" si="126"/>
        <v>0</v>
      </c>
      <c r="G226" s="243">
        <f t="shared" si="126"/>
        <v>0</v>
      </c>
      <c r="H226" s="244">
        <f t="shared" si="126"/>
        <v>0</v>
      </c>
      <c r="I226" s="240">
        <f t="shared" si="104"/>
        <v>0</v>
      </c>
      <c r="J226" s="242">
        <f t="shared" si="127"/>
        <v>0</v>
      </c>
      <c r="K226" s="243">
        <f t="shared" si="127"/>
        <v>0</v>
      </c>
      <c r="L226" s="243">
        <f t="shared" si="127"/>
        <v>0</v>
      </c>
      <c r="M226" s="245">
        <f t="shared" si="127"/>
        <v>0</v>
      </c>
      <c r="N226" s="240">
        <f t="shared" si="101"/>
        <v>0</v>
      </c>
      <c r="O226" s="532">
        <f t="shared" si="128"/>
        <v>0</v>
      </c>
      <c r="P226" s="244">
        <f t="shared" si="127"/>
        <v>0</v>
      </c>
      <c r="Q226" s="240">
        <f t="shared" si="127"/>
        <v>0</v>
      </c>
      <c r="R226" s="133"/>
      <c r="T226" s="133" t="b">
        <v>1</v>
      </c>
      <c r="U226" s="133" t="b">
        <v>1</v>
      </c>
      <c r="V226" s="133" t="b">
        <v>1</v>
      </c>
      <c r="W226" s="133" t="b">
        <v>1</v>
      </c>
      <c r="X226" s="133" t="b">
        <v>1</v>
      </c>
      <c r="Y226" s="133" t="b">
        <v>1</v>
      </c>
      <c r="Z226" s="133" t="b">
        <v>1</v>
      </c>
      <c r="AA226" s="133" t="b">
        <v>1</v>
      </c>
      <c r="AB226" s="133" t="b">
        <v>1</v>
      </c>
      <c r="AC226" s="133" t="b">
        <v>1</v>
      </c>
      <c r="AD226" s="133" t="b">
        <v>1</v>
      </c>
      <c r="AE226" s="133" t="b">
        <v>1</v>
      </c>
      <c r="AF226" s="133" t="b">
        <v>1</v>
      </c>
      <c r="AG226" s="133" t="b">
        <v>1</v>
      </c>
    </row>
    <row r="227" spans="1:33" ht="15.75" thickBot="1">
      <c r="A227" s="522"/>
      <c r="B227" s="274" t="s">
        <v>180</v>
      </c>
      <c r="C227" s="236" t="s">
        <v>386</v>
      </c>
      <c r="D227" s="555">
        <v>0</v>
      </c>
      <c r="E227" s="524">
        <f t="shared" si="109"/>
        <v>0</v>
      </c>
      <c r="F227" s="525">
        <f t="shared" si="126"/>
        <v>0</v>
      </c>
      <c r="G227" s="526">
        <f t="shared" si="126"/>
        <v>0</v>
      </c>
      <c r="H227" s="527">
        <f t="shared" si="126"/>
        <v>0</v>
      </c>
      <c r="I227" s="528">
        <f t="shared" si="104"/>
        <v>0</v>
      </c>
      <c r="J227" s="525">
        <f t="shared" si="127"/>
        <v>0</v>
      </c>
      <c r="K227" s="526">
        <f t="shared" si="127"/>
        <v>0</v>
      </c>
      <c r="L227" s="526">
        <f t="shared" si="127"/>
        <v>0</v>
      </c>
      <c r="M227" s="529">
        <f t="shared" si="127"/>
        <v>0</v>
      </c>
      <c r="N227" s="528">
        <f t="shared" si="101"/>
        <v>0</v>
      </c>
      <c r="O227" s="530">
        <f t="shared" si="128"/>
        <v>0</v>
      </c>
      <c r="P227" s="556">
        <f t="shared" si="127"/>
        <v>0</v>
      </c>
      <c r="Q227" s="528">
        <f t="shared" si="127"/>
        <v>0</v>
      </c>
      <c r="R227" s="133"/>
      <c r="T227" s="133" t="b">
        <v>1</v>
      </c>
      <c r="U227" s="133" t="b">
        <v>1</v>
      </c>
      <c r="V227" s="133" t="b">
        <v>1</v>
      </c>
      <c r="W227" s="133" t="b">
        <v>1</v>
      </c>
      <c r="X227" s="133" t="b">
        <v>1</v>
      </c>
      <c r="Y227" s="133" t="b">
        <v>1</v>
      </c>
      <c r="Z227" s="133" t="b">
        <v>1</v>
      </c>
      <c r="AA227" s="133" t="b">
        <v>1</v>
      </c>
      <c r="AB227" s="133" t="b">
        <v>1</v>
      </c>
      <c r="AC227" s="133" t="b">
        <v>1</v>
      </c>
      <c r="AD227" s="133" t="b">
        <v>1</v>
      </c>
      <c r="AE227" s="133" t="b">
        <v>1</v>
      </c>
      <c r="AF227" s="133" t="b">
        <v>1</v>
      </c>
      <c r="AG227" s="133" t="b">
        <v>1</v>
      </c>
    </row>
    <row r="228" spans="1:33">
      <c r="A228" s="522"/>
      <c r="B228" s="274" t="s">
        <v>182</v>
      </c>
      <c r="C228" s="236" t="s">
        <v>388</v>
      </c>
      <c r="D228" s="523">
        <f>SUM(D229:D233)</f>
        <v>5.8519900000000007</v>
      </c>
      <c r="E228" s="524">
        <f t="shared" si="109"/>
        <v>1.6821138104999911</v>
      </c>
      <c r="F228" s="525">
        <f>SUM(F229:F233)</f>
        <v>0.31598757615484607</v>
      </c>
      <c r="G228" s="526">
        <f t="shared" ref="G228:Q228" si="129">SUM(G229:G233)</f>
        <v>0.38032929834660528</v>
      </c>
      <c r="H228" s="527">
        <f t="shared" si="129"/>
        <v>0.98579693599853968</v>
      </c>
      <c r="I228" s="528">
        <f t="shared" si="104"/>
        <v>3.8601054250392322</v>
      </c>
      <c r="J228" s="525">
        <f t="shared" si="129"/>
        <v>1.8071855954160529</v>
      </c>
      <c r="K228" s="526">
        <f t="shared" si="129"/>
        <v>1.5440355340616732</v>
      </c>
      <c r="L228" s="526">
        <f t="shared" si="129"/>
        <v>0.50888429556150605</v>
      </c>
      <c r="M228" s="529">
        <f t="shared" si="129"/>
        <v>0</v>
      </c>
      <c r="N228" s="528">
        <f t="shared" si="101"/>
        <v>0.24151726822613506</v>
      </c>
      <c r="O228" s="530">
        <f>SUM(O229:O233)</f>
        <v>0.24151726822613506</v>
      </c>
      <c r="P228" s="527">
        <f t="shared" si="129"/>
        <v>0</v>
      </c>
      <c r="Q228" s="528">
        <f t="shared" si="129"/>
        <v>6.8253496234642302E-2</v>
      </c>
      <c r="R228" s="133"/>
      <c r="T228" s="133" t="b">
        <v>1</v>
      </c>
      <c r="U228" s="133" t="b">
        <v>1</v>
      </c>
      <c r="V228" s="133" t="b">
        <v>1</v>
      </c>
      <c r="W228" s="133" t="b">
        <v>1</v>
      </c>
      <c r="X228" s="531">
        <v>0</v>
      </c>
      <c r="Y228" s="133" t="b">
        <v>1</v>
      </c>
      <c r="Z228" s="133" t="b">
        <v>1</v>
      </c>
      <c r="AA228" s="133" t="b">
        <v>1</v>
      </c>
      <c r="AB228" s="133" t="b">
        <v>1</v>
      </c>
      <c r="AC228" s="133" t="b">
        <v>1</v>
      </c>
      <c r="AD228" s="133" t="b">
        <v>1</v>
      </c>
      <c r="AE228" s="133" t="b">
        <v>1</v>
      </c>
      <c r="AF228" s="133" t="b">
        <v>1</v>
      </c>
      <c r="AG228" s="133" t="b">
        <v>1</v>
      </c>
    </row>
    <row r="229" spans="1:33">
      <c r="B229" s="557" t="s">
        <v>527</v>
      </c>
      <c r="C229" s="420" t="s">
        <v>390</v>
      </c>
      <c r="D229" s="558">
        <v>0</v>
      </c>
      <c r="E229" s="559">
        <f t="shared" si="109"/>
        <v>0</v>
      </c>
      <c r="F229" s="560">
        <f t="shared" ref="F229:H233" si="130">IFERROR($D229*F$235/100, 0)</f>
        <v>0</v>
      </c>
      <c r="G229" s="561">
        <f t="shared" si="130"/>
        <v>0</v>
      </c>
      <c r="H229" s="562">
        <f t="shared" si="130"/>
        <v>0</v>
      </c>
      <c r="I229" s="238">
        <f t="shared" si="104"/>
        <v>0</v>
      </c>
      <c r="J229" s="560">
        <f t="shared" ref="J229:Q233" si="131">IFERROR($D229*J$235/100, 0)</f>
        <v>0</v>
      </c>
      <c r="K229" s="561">
        <f t="shared" si="131"/>
        <v>0</v>
      </c>
      <c r="L229" s="561">
        <f t="shared" si="131"/>
        <v>0</v>
      </c>
      <c r="M229" s="563">
        <f t="shared" si="131"/>
        <v>0</v>
      </c>
      <c r="N229" s="238">
        <f t="shared" si="101"/>
        <v>0</v>
      </c>
      <c r="O229" s="564">
        <f>IFERROR($D229*O$235/100, 0)</f>
        <v>0</v>
      </c>
      <c r="P229" s="562">
        <f t="shared" si="131"/>
        <v>0</v>
      </c>
      <c r="Q229" s="238">
        <f t="shared" si="131"/>
        <v>0</v>
      </c>
      <c r="R229" s="133"/>
      <c r="T229" s="133" t="b">
        <v>1</v>
      </c>
      <c r="U229" s="133" t="b">
        <v>1</v>
      </c>
      <c r="V229" s="133" t="b">
        <v>1</v>
      </c>
      <c r="W229" s="133" t="b">
        <v>1</v>
      </c>
      <c r="X229" s="133" t="b">
        <v>1</v>
      </c>
      <c r="Y229" s="133" t="b">
        <v>1</v>
      </c>
      <c r="Z229" s="133" t="b">
        <v>1</v>
      </c>
      <c r="AA229" s="133" t="b">
        <v>1</v>
      </c>
      <c r="AB229" s="133" t="b">
        <v>1</v>
      </c>
      <c r="AC229" s="133" t="b">
        <v>1</v>
      </c>
      <c r="AD229" s="133" t="b">
        <v>1</v>
      </c>
      <c r="AE229" s="133" t="b">
        <v>1</v>
      </c>
      <c r="AF229" s="133" t="b">
        <v>1</v>
      </c>
      <c r="AG229" s="133" t="b">
        <v>1</v>
      </c>
    </row>
    <row r="230" spans="1:33">
      <c r="B230" s="565" t="s">
        <v>528</v>
      </c>
      <c r="C230" s="427" t="s">
        <v>392</v>
      </c>
      <c r="D230" s="558">
        <v>0</v>
      </c>
      <c r="E230" s="559">
        <f t="shared" si="109"/>
        <v>0</v>
      </c>
      <c r="F230" s="560">
        <f t="shared" si="130"/>
        <v>0</v>
      </c>
      <c r="G230" s="561">
        <f t="shared" si="130"/>
        <v>0</v>
      </c>
      <c r="H230" s="562">
        <f t="shared" si="130"/>
        <v>0</v>
      </c>
      <c r="I230" s="238">
        <f t="shared" si="104"/>
        <v>0</v>
      </c>
      <c r="J230" s="560">
        <f t="shared" si="131"/>
        <v>0</v>
      </c>
      <c r="K230" s="561">
        <f t="shared" si="131"/>
        <v>0</v>
      </c>
      <c r="L230" s="561">
        <f t="shared" si="131"/>
        <v>0</v>
      </c>
      <c r="M230" s="563">
        <f t="shared" si="131"/>
        <v>0</v>
      </c>
      <c r="N230" s="238">
        <f t="shared" si="101"/>
        <v>0</v>
      </c>
      <c r="O230" s="564">
        <f>IFERROR($D230*O$235/100, 0)</f>
        <v>0</v>
      </c>
      <c r="P230" s="562">
        <f t="shared" si="131"/>
        <v>0</v>
      </c>
      <c r="Q230" s="238">
        <f t="shared" si="131"/>
        <v>0</v>
      </c>
      <c r="R230" s="133"/>
      <c r="T230" s="133" t="b">
        <v>1</v>
      </c>
      <c r="U230" s="133" t="b">
        <v>1</v>
      </c>
      <c r="V230" s="133" t="b">
        <v>1</v>
      </c>
      <c r="W230" s="133" t="b">
        <v>1</v>
      </c>
      <c r="X230" s="133" t="b">
        <v>1</v>
      </c>
      <c r="Y230" s="133" t="b">
        <v>1</v>
      </c>
      <c r="Z230" s="133" t="b">
        <v>1</v>
      </c>
      <c r="AA230" s="133" t="b">
        <v>1</v>
      </c>
      <c r="AB230" s="133" t="b">
        <v>1</v>
      </c>
      <c r="AC230" s="133" t="b">
        <v>1</v>
      </c>
      <c r="AD230" s="133" t="b">
        <v>1</v>
      </c>
      <c r="AE230" s="133" t="b">
        <v>1</v>
      </c>
      <c r="AF230" s="133" t="b">
        <v>1</v>
      </c>
      <c r="AG230" s="133" t="b">
        <v>1</v>
      </c>
    </row>
    <row r="231" spans="1:33">
      <c r="B231" s="295" t="s">
        <v>529</v>
      </c>
      <c r="C231" s="296" t="s">
        <v>394</v>
      </c>
      <c r="D231" s="558">
        <v>0</v>
      </c>
      <c r="E231" s="559">
        <f t="shared" si="109"/>
        <v>0</v>
      </c>
      <c r="F231" s="560">
        <f t="shared" si="130"/>
        <v>0</v>
      </c>
      <c r="G231" s="561">
        <f t="shared" si="130"/>
        <v>0</v>
      </c>
      <c r="H231" s="562">
        <f t="shared" si="130"/>
        <v>0</v>
      </c>
      <c r="I231" s="238">
        <f t="shared" si="104"/>
        <v>0</v>
      </c>
      <c r="J231" s="560">
        <f t="shared" si="131"/>
        <v>0</v>
      </c>
      <c r="K231" s="561">
        <f t="shared" si="131"/>
        <v>0</v>
      </c>
      <c r="L231" s="561">
        <f t="shared" si="131"/>
        <v>0</v>
      </c>
      <c r="M231" s="563">
        <f t="shared" si="131"/>
        <v>0</v>
      </c>
      <c r="N231" s="238">
        <f t="shared" si="101"/>
        <v>0</v>
      </c>
      <c r="O231" s="564">
        <f>IFERROR($D231*O$235/100, 0)</f>
        <v>0</v>
      </c>
      <c r="P231" s="562">
        <f t="shared" si="131"/>
        <v>0</v>
      </c>
      <c r="Q231" s="238">
        <f t="shared" si="131"/>
        <v>0</v>
      </c>
      <c r="R231" s="133"/>
      <c r="T231" s="133" t="b">
        <v>1</v>
      </c>
      <c r="U231" s="133" t="b">
        <v>1</v>
      </c>
      <c r="V231" s="133" t="b">
        <v>1</v>
      </c>
      <c r="W231" s="133" t="b">
        <v>1</v>
      </c>
      <c r="X231" s="133" t="b">
        <v>1</v>
      </c>
      <c r="Y231" s="133" t="b">
        <v>1</v>
      </c>
      <c r="Z231" s="133" t="b">
        <v>1</v>
      </c>
      <c r="AA231" s="133" t="b">
        <v>1</v>
      </c>
      <c r="AB231" s="133" t="b">
        <v>1</v>
      </c>
      <c r="AC231" s="133" t="b">
        <v>1</v>
      </c>
      <c r="AD231" s="133" t="b">
        <v>1</v>
      </c>
      <c r="AE231" s="133" t="b">
        <v>1</v>
      </c>
      <c r="AF231" s="133" t="b">
        <v>1</v>
      </c>
      <c r="AG231" s="133" t="b">
        <v>1</v>
      </c>
    </row>
    <row r="232" spans="1:33">
      <c r="B232" s="295" t="s">
        <v>530</v>
      </c>
      <c r="C232" s="287" t="s">
        <v>396</v>
      </c>
      <c r="D232" s="566">
        <v>4.3726900000000004</v>
      </c>
      <c r="E232" s="567">
        <f t="shared" si="109"/>
        <v>1.2568993176740231</v>
      </c>
      <c r="F232" s="568">
        <f t="shared" si="130"/>
        <v>0.23611040250863963</v>
      </c>
      <c r="G232" s="569">
        <f t="shared" si="130"/>
        <v>0.28418745069407458</v>
      </c>
      <c r="H232" s="570">
        <f t="shared" si="130"/>
        <v>0.73660146447130881</v>
      </c>
      <c r="I232" s="571">
        <f t="shared" si="104"/>
        <v>2.8843255697659771</v>
      </c>
      <c r="J232" s="568">
        <f t="shared" si="131"/>
        <v>1.3503547308214505</v>
      </c>
      <c r="K232" s="569">
        <f t="shared" si="131"/>
        <v>1.1537252694273465</v>
      </c>
      <c r="L232" s="569">
        <f t="shared" si="131"/>
        <v>0.38024556951717997</v>
      </c>
      <c r="M232" s="572">
        <f t="shared" si="131"/>
        <v>0</v>
      </c>
      <c r="N232" s="571">
        <f t="shared" ref="N232:N233" si="132">O232+P232</f>
        <v>0.18046513128008396</v>
      </c>
      <c r="O232" s="573">
        <f>IFERROR($D232*O$235/100, 0)</f>
        <v>0.18046513128008396</v>
      </c>
      <c r="P232" s="570">
        <f t="shared" si="131"/>
        <v>0</v>
      </c>
      <c r="Q232" s="571">
        <f t="shared" si="131"/>
        <v>5.0999981279916409E-2</v>
      </c>
      <c r="R232" s="133"/>
      <c r="T232" s="133" t="b">
        <v>1</v>
      </c>
      <c r="U232" s="133" t="b">
        <v>1</v>
      </c>
      <c r="V232" s="133" t="b">
        <v>1</v>
      </c>
      <c r="W232" s="133" t="b">
        <v>1</v>
      </c>
      <c r="X232" s="133" t="b">
        <v>1</v>
      </c>
      <c r="Y232" s="133" t="b">
        <v>1</v>
      </c>
      <c r="Z232" s="133" t="b">
        <v>1</v>
      </c>
      <c r="AA232" s="133" t="b">
        <v>1</v>
      </c>
      <c r="AB232" s="133" t="b">
        <v>1</v>
      </c>
      <c r="AC232" s="133" t="b">
        <v>1</v>
      </c>
      <c r="AD232" s="133" t="b">
        <v>1</v>
      </c>
      <c r="AE232" s="133" t="b">
        <v>1</v>
      </c>
      <c r="AF232" s="133" t="b">
        <v>1</v>
      </c>
      <c r="AG232" s="133" t="b">
        <v>1</v>
      </c>
    </row>
    <row r="233" spans="1:33" ht="15.75" thickBot="1">
      <c r="B233" s="295" t="s">
        <v>531</v>
      </c>
      <c r="C233" s="287" t="s">
        <v>398</v>
      </c>
      <c r="D233" s="566">
        <v>1.4793000000000001</v>
      </c>
      <c r="E233" s="567">
        <f t="shared" si="109"/>
        <v>0.42521449282596802</v>
      </c>
      <c r="F233" s="568">
        <f t="shared" si="130"/>
        <v>7.9877173646206473E-2</v>
      </c>
      <c r="G233" s="569">
        <f t="shared" si="130"/>
        <v>9.6141847652530713E-2</v>
      </c>
      <c r="H233" s="570">
        <f t="shared" si="130"/>
        <v>0.24919547152723084</v>
      </c>
      <c r="I233" s="571">
        <f t="shared" si="104"/>
        <v>0.97577985527325517</v>
      </c>
      <c r="J233" s="568">
        <f t="shared" si="131"/>
        <v>0.45683086459460237</v>
      </c>
      <c r="K233" s="569">
        <f t="shared" si="131"/>
        <v>0.39031026463432661</v>
      </c>
      <c r="L233" s="569">
        <f t="shared" si="131"/>
        <v>0.12863872604432611</v>
      </c>
      <c r="M233" s="572">
        <f t="shared" si="131"/>
        <v>0</v>
      </c>
      <c r="N233" s="571">
        <f t="shared" si="132"/>
        <v>6.1052136946051105E-2</v>
      </c>
      <c r="O233" s="573">
        <f>IFERROR($D233*O$235/100, 0)</f>
        <v>6.1052136946051105E-2</v>
      </c>
      <c r="P233" s="570">
        <f t="shared" si="131"/>
        <v>0</v>
      </c>
      <c r="Q233" s="571">
        <f t="shared" si="131"/>
        <v>1.7253514954725886E-2</v>
      </c>
      <c r="R233" s="133"/>
      <c r="T233" s="133" t="b">
        <v>1</v>
      </c>
      <c r="U233" s="133" t="b">
        <v>1</v>
      </c>
      <c r="V233" s="133" t="b">
        <v>1</v>
      </c>
      <c r="W233" s="133" t="b">
        <v>1</v>
      </c>
      <c r="X233" s="133" t="b">
        <v>1</v>
      </c>
      <c r="Y233" s="133" t="b">
        <v>1</v>
      </c>
      <c r="Z233" s="133" t="b">
        <v>1</v>
      </c>
      <c r="AA233" s="133" t="b">
        <v>1</v>
      </c>
      <c r="AB233" s="133" t="b">
        <v>1</v>
      </c>
      <c r="AC233" s="133" t="b">
        <v>1</v>
      </c>
      <c r="AD233" s="133" t="b">
        <v>1</v>
      </c>
      <c r="AE233" s="133" t="b">
        <v>1</v>
      </c>
      <c r="AF233" s="133" t="b">
        <v>1</v>
      </c>
      <c r="AG233" s="133" t="b">
        <v>1</v>
      </c>
    </row>
    <row r="234" spans="1:33" ht="102.75" thickBot="1">
      <c r="B234" s="138" t="s">
        <v>76</v>
      </c>
      <c r="C234" s="139" t="s">
        <v>532</v>
      </c>
      <c r="D234" s="140" t="s">
        <v>450</v>
      </c>
      <c r="E234" s="141" t="s">
        <v>247</v>
      </c>
      <c r="F234" s="142" t="s">
        <v>248</v>
      </c>
      <c r="G234" s="143" t="s">
        <v>249</v>
      </c>
      <c r="H234" s="144" t="s">
        <v>250</v>
      </c>
      <c r="I234" s="140" t="s">
        <v>251</v>
      </c>
      <c r="J234" s="142" t="s">
        <v>252</v>
      </c>
      <c r="K234" s="143" t="s">
        <v>253</v>
      </c>
      <c r="L234" s="144" t="s">
        <v>254</v>
      </c>
      <c r="M234" s="146" t="s">
        <v>255</v>
      </c>
      <c r="N234" s="140" t="s">
        <v>256</v>
      </c>
      <c r="O234" s="147" t="s">
        <v>257</v>
      </c>
      <c r="P234" s="144" t="s">
        <v>258</v>
      </c>
      <c r="Q234" s="141" t="s">
        <v>259</v>
      </c>
      <c r="R234" s="133"/>
      <c r="T234" s="133" t="b">
        <v>0</v>
      </c>
      <c r="U234" s="133" t="b">
        <v>1</v>
      </c>
      <c r="V234" s="133" t="b">
        <v>1</v>
      </c>
      <c r="W234" s="133" t="b">
        <v>1</v>
      </c>
      <c r="X234" s="133" t="b">
        <v>1</v>
      </c>
      <c r="Y234" s="133" t="b">
        <v>1</v>
      </c>
      <c r="Z234" s="133" t="b">
        <v>1</v>
      </c>
      <c r="AA234" s="133" t="b">
        <v>1</v>
      </c>
      <c r="AB234" s="133" t="b">
        <v>1</v>
      </c>
      <c r="AC234" s="133" t="b">
        <v>1</v>
      </c>
      <c r="AD234" s="133" t="b">
        <v>1</v>
      </c>
      <c r="AE234" s="133" t="b">
        <v>1</v>
      </c>
      <c r="AF234" s="133" t="b">
        <v>1</v>
      </c>
      <c r="AG234" s="133" t="b">
        <v>1</v>
      </c>
    </row>
    <row r="235" spans="1:33" ht="25.5">
      <c r="B235" s="574" t="s">
        <v>205</v>
      </c>
      <c r="C235" s="575" t="s">
        <v>533</v>
      </c>
      <c r="D235" s="159">
        <f>ROUND((O235+E235+I235+M235+P235+Q235),1)</f>
        <v>100</v>
      </c>
      <c r="E235" s="160">
        <f>SUM(F235:H235)</f>
        <v>28.744304253766511</v>
      </c>
      <c r="F235" s="161">
        <f>IFERROR((F23+F24)/($D$23+$D$24)*100, 0)</f>
        <v>5.3996602207940558</v>
      </c>
      <c r="G235" s="162">
        <f>IFERROR((G23+G24)/($D$23+$D$24)*100, 0)</f>
        <v>6.4991447071270674</v>
      </c>
      <c r="H235" s="163">
        <f>IFERROR((H23+H24)/($D$23+$D$24)*100, 0)</f>
        <v>16.845499325845388</v>
      </c>
      <c r="I235" s="159">
        <f>SUM(J235:L235)</f>
        <v>65.962269673038264</v>
      </c>
      <c r="J235" s="161">
        <f t="shared" ref="J235:Q235" si="133">IFERROR((J23+J24)/($D$23+$D$24)*100, 0)</f>
        <v>30.881556452011242</v>
      </c>
      <c r="K235" s="162">
        <f t="shared" si="133"/>
        <v>26.384794472678063</v>
      </c>
      <c r="L235" s="162">
        <f t="shared" si="133"/>
        <v>8.6959187483489551</v>
      </c>
      <c r="M235" s="164">
        <f t="shared" si="133"/>
        <v>0</v>
      </c>
      <c r="N235" s="159">
        <f t="shared" ref="N235:N236" si="134">O235+P235</f>
        <v>4.1270963932975802</v>
      </c>
      <c r="O235" s="165">
        <f>IFERROR((O23+O24)/($D$23+$D$24)*100, 0)</f>
        <v>4.1270963932975802</v>
      </c>
      <c r="P235" s="163">
        <f t="shared" si="133"/>
        <v>0</v>
      </c>
      <c r="Q235" s="159">
        <f t="shared" si="133"/>
        <v>1.1663296798976466</v>
      </c>
      <c r="R235" s="133"/>
      <c r="T235" s="133" t="b">
        <v>1</v>
      </c>
      <c r="U235" s="133" t="b">
        <v>1</v>
      </c>
      <c r="V235" s="538">
        <v>0</v>
      </c>
      <c r="W235" s="133" t="b">
        <v>1</v>
      </c>
      <c r="X235" s="133" t="b">
        <v>1</v>
      </c>
      <c r="Y235" s="133" t="b">
        <v>1</v>
      </c>
      <c r="Z235" s="133" t="b">
        <v>1</v>
      </c>
      <c r="AA235" s="133" t="b">
        <v>1</v>
      </c>
      <c r="AB235" s="175">
        <v>0</v>
      </c>
      <c r="AC235" s="133" t="b">
        <v>1</v>
      </c>
      <c r="AD235" s="133" t="b">
        <v>1</v>
      </c>
      <c r="AE235" s="133" t="b">
        <v>1</v>
      </c>
      <c r="AF235" s="133" t="b">
        <v>1</v>
      </c>
      <c r="AG235" s="133" t="b">
        <v>1</v>
      </c>
    </row>
    <row r="236" spans="1:33" ht="15.75" thickBot="1">
      <c r="B236" s="576" t="s">
        <v>207</v>
      </c>
      <c r="C236" s="577" t="s">
        <v>534</v>
      </c>
      <c r="D236" s="578">
        <f>ROUND((O236+E236+I236+M236+P236+Q236),1)</f>
        <v>100</v>
      </c>
      <c r="E236" s="579">
        <f>SUM(F236:H236)</f>
        <v>28.744304253766511</v>
      </c>
      <c r="F236" s="580">
        <f>'6'!F132</f>
        <v>5.3996602207940549</v>
      </c>
      <c r="G236" s="581">
        <f>'6'!G132</f>
        <v>6.4991447071270674</v>
      </c>
      <c r="H236" s="582">
        <f>'6'!H132</f>
        <v>16.845499325845388</v>
      </c>
      <c r="I236" s="578">
        <f>SUM(J236:L236)</f>
        <v>65.962269673038264</v>
      </c>
      <c r="J236" s="580">
        <f>'6'!J132</f>
        <v>30.881556452011242</v>
      </c>
      <c r="K236" s="581">
        <f>'6'!K132</f>
        <v>26.384794472678063</v>
      </c>
      <c r="L236" s="581">
        <f>'6'!L132</f>
        <v>8.6959187483489551</v>
      </c>
      <c r="M236" s="583">
        <f>'6'!M132</f>
        <v>0</v>
      </c>
      <c r="N236" s="578">
        <f t="shared" si="134"/>
        <v>4.1270963932975793</v>
      </c>
      <c r="O236" s="584">
        <f>'6'!O132</f>
        <v>4.1270963932975793</v>
      </c>
      <c r="P236" s="582">
        <f>'6'!P132</f>
        <v>0</v>
      </c>
      <c r="Q236" s="578">
        <f>'6'!Q132</f>
        <v>1.1663296798976466</v>
      </c>
      <c r="R236" s="133"/>
      <c r="T236" s="133" t="b">
        <v>1</v>
      </c>
      <c r="U236" s="133" t="b">
        <v>1</v>
      </c>
      <c r="V236" s="133" t="b">
        <v>1</v>
      </c>
      <c r="W236" s="133" t="b">
        <v>1</v>
      </c>
      <c r="X236" s="133" t="b">
        <v>1</v>
      </c>
      <c r="Y236" s="133" t="b">
        <v>1</v>
      </c>
      <c r="Z236" s="133" t="b">
        <v>1</v>
      </c>
      <c r="AA236" s="133" t="b">
        <v>1</v>
      </c>
      <c r="AB236" s="133" t="b">
        <v>1</v>
      </c>
      <c r="AC236" s="133" t="b">
        <v>1</v>
      </c>
      <c r="AD236" s="133" t="b">
        <v>1</v>
      </c>
      <c r="AE236" s="133" t="b">
        <v>1</v>
      </c>
      <c r="AF236" s="133" t="b">
        <v>1</v>
      </c>
      <c r="AG236" s="133" t="b">
        <v>1</v>
      </c>
    </row>
    <row r="238" spans="1:33">
      <c r="C238" s="585" t="s">
        <v>535</v>
      </c>
    </row>
    <row r="239" spans="1:33">
      <c r="C239" s="586" t="s">
        <v>536</v>
      </c>
    </row>
  </sheetData>
  <conditionalFormatting sqref="D9:Q236">
    <cfRule type="cellIs" dxfId="0" priority="1" operator="lessThan">
      <formula>0</formula>
    </cfRule>
  </conditionalFormatting>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D541-9C3F-455D-98D6-6955B2C82F3C}">
  <sheetPr>
    <tabColor theme="0" tint="-0.14999847407452621"/>
  </sheetPr>
  <dimension ref="A1:R54"/>
  <sheetViews>
    <sheetView showGridLines="0" topLeftCell="B37" workbookViewId="0">
      <selection activeCell="B85" sqref="B85:Y85"/>
    </sheetView>
  </sheetViews>
  <sheetFormatPr defaultRowHeight="15"/>
  <cols>
    <col min="2" max="2" width="9.140625" style="133"/>
    <col min="3" max="3" width="51.5703125" style="133" customWidth="1"/>
    <col min="4" max="4" width="22.5703125" style="133" customWidth="1"/>
    <col min="5" max="5" width="22.7109375" style="133" customWidth="1"/>
    <col min="6" max="6" width="12.7109375" bestFit="1" customWidth="1"/>
    <col min="7" max="7" width="11.42578125" customWidth="1"/>
    <col min="12" max="12" width="11.5703125" customWidth="1"/>
    <col min="13" max="13" width="12" bestFit="1" customWidth="1"/>
  </cols>
  <sheetData>
    <row r="1" spans="1:18">
      <c r="A1" s="587"/>
      <c r="B1" s="587"/>
      <c r="C1" s="587"/>
      <c r="D1" s="588"/>
      <c r="E1" s="587"/>
    </row>
    <row r="2" spans="1:18" ht="72">
      <c r="A2" s="587"/>
      <c r="B2" s="587"/>
      <c r="C2" s="587"/>
      <c r="D2" s="588"/>
      <c r="E2" s="589" t="s">
        <v>537</v>
      </c>
    </row>
    <row r="3" spans="1:18">
      <c r="A3" s="587"/>
      <c r="B3" s="587"/>
      <c r="C3" s="28" t="s">
        <v>1267</v>
      </c>
      <c r="D3" s="588"/>
      <c r="E3" s="587"/>
    </row>
    <row r="4" spans="1:18">
      <c r="A4" s="587"/>
      <c r="B4" s="587"/>
      <c r="C4" s="28" t="s">
        <v>1268</v>
      </c>
      <c r="D4" s="588"/>
      <c r="E4" s="587"/>
    </row>
    <row r="5" spans="1:18">
      <c r="A5" s="587"/>
      <c r="B5" s="587"/>
      <c r="C5" s="587"/>
      <c r="D5" s="588"/>
      <c r="E5" s="587"/>
    </row>
    <row r="6" spans="1:18" ht="47.25">
      <c r="A6" s="587"/>
      <c r="B6" s="587"/>
      <c r="C6" s="590" t="s">
        <v>538</v>
      </c>
      <c r="D6" s="588"/>
      <c r="E6" s="587"/>
    </row>
    <row r="7" spans="1:18" ht="15.75" thickBot="1">
      <c r="A7" s="587"/>
      <c r="B7" s="587"/>
      <c r="C7" s="587"/>
      <c r="D7" s="588"/>
      <c r="E7" s="587"/>
    </row>
    <row r="8" spans="1:18" ht="15.75" thickBot="1">
      <c r="A8" s="587"/>
      <c r="B8" s="591" t="s">
        <v>2</v>
      </c>
      <c r="C8" s="592" t="s">
        <v>89</v>
      </c>
      <c r="D8" s="593" t="s">
        <v>46</v>
      </c>
      <c r="E8" s="594" t="s">
        <v>90</v>
      </c>
      <c r="F8" s="133"/>
      <c r="G8" s="133"/>
      <c r="H8" s="133"/>
      <c r="I8" s="133"/>
      <c r="J8" s="133"/>
      <c r="K8" s="133"/>
      <c r="L8" s="133"/>
      <c r="M8" s="133"/>
      <c r="N8" s="133"/>
      <c r="O8" s="133"/>
      <c r="P8" s="133"/>
      <c r="Q8" s="133"/>
      <c r="R8" s="133"/>
    </row>
    <row r="9" spans="1:18" ht="25.5" thickTop="1" thickBot="1">
      <c r="A9" s="587"/>
      <c r="B9" s="595" t="s">
        <v>539</v>
      </c>
      <c r="C9" s="596" t="s">
        <v>540</v>
      </c>
      <c r="D9" s="597">
        <f>+'2'!D10</f>
        <v>8999.7070000000003</v>
      </c>
      <c r="E9" s="598" t="s">
        <v>541</v>
      </c>
      <c r="F9" s="133" t="b">
        <v>1</v>
      </c>
      <c r="G9" s="133"/>
      <c r="H9" s="133"/>
      <c r="I9" s="133"/>
      <c r="J9" s="133"/>
      <c r="K9" s="133"/>
      <c r="L9" s="133"/>
      <c r="M9" s="133"/>
      <c r="N9" s="133"/>
      <c r="O9" s="133"/>
      <c r="P9" s="133"/>
      <c r="Q9" s="133"/>
      <c r="R9" s="133"/>
    </row>
    <row r="10" spans="1:18" ht="37.5" thickTop="1" thickBot="1">
      <c r="A10" s="587"/>
      <c r="B10" s="595" t="s">
        <v>48</v>
      </c>
      <c r="C10" s="596" t="s">
        <v>542</v>
      </c>
      <c r="D10" s="597">
        <f>SUM(D11:D12)+D16</f>
        <v>4511.3799094258102</v>
      </c>
      <c r="E10" s="598" t="s">
        <v>543</v>
      </c>
      <c r="F10" s="133" t="b">
        <v>1</v>
      </c>
      <c r="G10" s="133"/>
      <c r="H10" s="133"/>
      <c r="I10" s="133"/>
      <c r="J10" s="133"/>
      <c r="K10" s="133"/>
      <c r="L10" s="133"/>
      <c r="M10" s="133"/>
      <c r="N10" s="133"/>
      <c r="O10" s="133"/>
      <c r="P10" s="133"/>
      <c r="Q10" s="133"/>
      <c r="R10" s="133"/>
    </row>
    <row r="11" spans="1:18" ht="24.75" thickTop="1">
      <c r="A11" s="587"/>
      <c r="B11" s="599" t="s">
        <v>93</v>
      </c>
      <c r="C11" s="600" t="s">
        <v>544</v>
      </c>
      <c r="D11" s="601">
        <f>'7'!E8</f>
        <v>1267.6716591218433</v>
      </c>
      <c r="E11" s="128" t="s">
        <v>543</v>
      </c>
      <c r="F11" s="133" t="b">
        <v>1</v>
      </c>
      <c r="G11" s="133"/>
      <c r="H11" s="133"/>
      <c r="I11" s="133"/>
      <c r="J11" s="133"/>
      <c r="K11" s="133"/>
      <c r="L11" s="133"/>
      <c r="M11" s="133"/>
      <c r="N11" s="133"/>
      <c r="O11" s="133"/>
      <c r="P11" s="133"/>
      <c r="Q11" s="133"/>
      <c r="R11" s="133"/>
    </row>
    <row r="12" spans="1:18" ht="24">
      <c r="A12" s="587"/>
      <c r="B12" s="67" t="s">
        <v>99</v>
      </c>
      <c r="C12" s="89" t="s">
        <v>545</v>
      </c>
      <c r="D12" s="90">
        <f>'7'!I8</f>
        <v>3243.7082503039669</v>
      </c>
      <c r="E12" s="70" t="s">
        <v>543</v>
      </c>
      <c r="F12" s="133" t="b">
        <v>1</v>
      </c>
      <c r="G12" s="133"/>
      <c r="H12" s="133"/>
      <c r="I12" s="133"/>
      <c r="J12" s="133"/>
      <c r="K12" s="133"/>
      <c r="L12" s="133"/>
      <c r="M12" s="133"/>
      <c r="N12" s="133"/>
      <c r="O12" s="133"/>
      <c r="P12" s="133"/>
      <c r="Q12" s="133"/>
      <c r="R12" s="133"/>
    </row>
    <row r="13" spans="1:18" ht="24">
      <c r="A13" s="587"/>
      <c r="B13" s="67" t="s">
        <v>101</v>
      </c>
      <c r="C13" s="89" t="s">
        <v>546</v>
      </c>
      <c r="D13" s="90">
        <f>'7'!J8</f>
        <v>1623.069387273812</v>
      </c>
      <c r="E13" s="70" t="s">
        <v>543</v>
      </c>
      <c r="F13" s="133" t="b">
        <v>1</v>
      </c>
      <c r="G13" s="133"/>
      <c r="H13" s="133"/>
      <c r="I13" s="133"/>
      <c r="J13" s="133"/>
      <c r="K13" s="133"/>
      <c r="L13" s="133"/>
      <c r="M13" s="133"/>
      <c r="N13" s="133"/>
      <c r="O13" s="133"/>
      <c r="P13" s="133"/>
      <c r="Q13" s="133"/>
      <c r="R13" s="133"/>
    </row>
    <row r="14" spans="1:18">
      <c r="A14" s="587"/>
      <c r="B14" s="67" t="s">
        <v>107</v>
      </c>
      <c r="C14" s="89" t="s">
        <v>547</v>
      </c>
      <c r="D14" s="90">
        <f>'7'!K8</f>
        <v>1598.8443677871812</v>
      </c>
      <c r="E14" s="70" t="s">
        <v>543</v>
      </c>
      <c r="F14" s="133" t="b">
        <v>1</v>
      </c>
      <c r="G14" s="133"/>
      <c r="H14" s="133"/>
      <c r="I14" s="133"/>
      <c r="J14" s="133"/>
      <c r="K14" s="133"/>
      <c r="L14" s="133"/>
      <c r="M14" s="133"/>
      <c r="N14" s="133"/>
      <c r="O14" s="133"/>
      <c r="P14" s="133"/>
      <c r="Q14" s="133"/>
      <c r="R14" s="133"/>
    </row>
    <row r="15" spans="1:18" ht="24">
      <c r="A15" s="587"/>
      <c r="B15" s="67" t="s">
        <v>114</v>
      </c>
      <c r="C15" s="89" t="s">
        <v>548</v>
      </c>
      <c r="D15" s="90">
        <f>'7'!L8</f>
        <v>21.794495242973824</v>
      </c>
      <c r="E15" s="70" t="s">
        <v>543</v>
      </c>
      <c r="F15" s="133" t="b">
        <v>1</v>
      </c>
      <c r="G15" s="133"/>
      <c r="H15" s="133"/>
      <c r="I15" s="133"/>
      <c r="J15" s="133"/>
      <c r="K15" s="133"/>
      <c r="L15" s="133"/>
      <c r="M15" s="133"/>
      <c r="N15" s="133"/>
      <c r="O15" s="133"/>
      <c r="P15" s="133"/>
      <c r="Q15" s="133"/>
      <c r="R15" s="133"/>
    </row>
    <row r="16" spans="1:18" ht="24.75" thickBot="1">
      <c r="A16" s="587"/>
      <c r="B16" s="71" t="s">
        <v>121</v>
      </c>
      <c r="C16" s="89" t="s">
        <v>549</v>
      </c>
      <c r="D16" s="90">
        <f>'7'!M8</f>
        <v>0</v>
      </c>
      <c r="E16" s="70" t="s">
        <v>543</v>
      </c>
      <c r="F16" s="133" t="b">
        <v>1</v>
      </c>
      <c r="G16" s="133"/>
      <c r="H16" s="133"/>
      <c r="I16" s="133"/>
      <c r="J16" s="133"/>
      <c r="K16" s="133"/>
      <c r="L16" s="133"/>
      <c r="M16" s="133"/>
      <c r="N16" s="133"/>
      <c r="O16" s="133"/>
      <c r="P16" s="133"/>
      <c r="Q16" s="133"/>
      <c r="R16" s="133"/>
    </row>
    <row r="17" spans="1:18" ht="24">
      <c r="A17" s="587"/>
      <c r="B17" s="63" t="s">
        <v>50</v>
      </c>
      <c r="C17" s="602" t="s">
        <v>550</v>
      </c>
      <c r="D17" s="88">
        <f>SUM(D18:D27)</f>
        <v>4484.7102486563263</v>
      </c>
      <c r="E17" s="66"/>
      <c r="F17" s="133" t="b">
        <v>1</v>
      </c>
      <c r="G17" s="133"/>
      <c r="H17" s="133"/>
      <c r="I17" s="133"/>
      <c r="J17" s="133"/>
      <c r="K17" s="133"/>
      <c r="L17" s="133"/>
      <c r="M17" s="133"/>
      <c r="N17" s="133"/>
      <c r="O17" s="133"/>
      <c r="P17" s="133"/>
      <c r="Q17" s="133"/>
      <c r="R17" s="133"/>
    </row>
    <row r="18" spans="1:18">
      <c r="A18" s="587"/>
      <c r="B18" s="67" t="s">
        <v>52</v>
      </c>
      <c r="C18" s="603" t="s">
        <v>551</v>
      </c>
      <c r="D18" s="604">
        <v>2264.9844399999997</v>
      </c>
      <c r="E18" s="70"/>
      <c r="F18" s="133" t="b">
        <v>1</v>
      </c>
      <c r="G18" s="175"/>
      <c r="H18" s="133"/>
      <c r="I18" s="133"/>
      <c r="J18" s="133"/>
      <c r="K18" s="133"/>
      <c r="L18" s="133"/>
      <c r="M18" s="133"/>
      <c r="N18" s="133"/>
      <c r="O18" s="133"/>
      <c r="P18" s="133"/>
      <c r="Q18" s="133"/>
      <c r="R18" s="133"/>
    </row>
    <row r="19" spans="1:18" ht="24">
      <c r="A19" s="587"/>
      <c r="B19" s="67" t="s">
        <v>135</v>
      </c>
      <c r="C19" s="603" t="s">
        <v>552</v>
      </c>
      <c r="D19" s="604">
        <v>0</v>
      </c>
      <c r="E19" s="70"/>
      <c r="F19" s="133" t="b">
        <v>1</v>
      </c>
      <c r="G19" s="133"/>
      <c r="H19" s="133"/>
      <c r="I19" s="133"/>
      <c r="J19" s="133"/>
      <c r="K19" s="133"/>
      <c r="L19" s="133"/>
      <c r="M19" s="133"/>
      <c r="N19" s="133"/>
      <c r="O19" s="133"/>
      <c r="P19" s="133"/>
      <c r="Q19" s="133"/>
      <c r="R19" s="133"/>
    </row>
    <row r="20" spans="1:18">
      <c r="A20" s="587"/>
      <c r="B20" s="67" t="s">
        <v>296</v>
      </c>
      <c r="C20" s="603" t="s">
        <v>553</v>
      </c>
      <c r="D20" s="604">
        <v>0</v>
      </c>
      <c r="E20" s="70"/>
      <c r="F20" s="133" t="b">
        <v>1</v>
      </c>
      <c r="G20" s="133"/>
      <c r="H20" s="133"/>
      <c r="I20" s="133"/>
      <c r="J20" s="133"/>
      <c r="K20" s="133"/>
      <c r="L20" s="133"/>
      <c r="M20" s="133"/>
      <c r="N20" s="133"/>
      <c r="O20" s="133"/>
      <c r="P20" s="133"/>
      <c r="Q20" s="133"/>
      <c r="R20" s="133"/>
    </row>
    <row r="21" spans="1:18">
      <c r="A21" s="587"/>
      <c r="B21" s="67" t="s">
        <v>301</v>
      </c>
      <c r="C21" s="603" t="s">
        <v>554</v>
      </c>
      <c r="D21" s="604">
        <v>0</v>
      </c>
      <c r="E21" s="70"/>
      <c r="F21" s="133" t="b">
        <v>1</v>
      </c>
      <c r="G21" s="133"/>
      <c r="H21" s="133"/>
      <c r="I21" s="133"/>
      <c r="J21" s="133"/>
      <c r="K21" s="133"/>
      <c r="L21" s="133"/>
      <c r="M21" s="133"/>
      <c r="N21" s="133"/>
      <c r="O21" s="133"/>
      <c r="P21" s="133"/>
      <c r="Q21" s="133"/>
      <c r="R21" s="133"/>
    </row>
    <row r="22" spans="1:18">
      <c r="A22" s="587"/>
      <c r="B22" s="67" t="s">
        <v>306</v>
      </c>
      <c r="C22" s="603" t="s">
        <v>555</v>
      </c>
      <c r="D22" s="604">
        <v>227.238</v>
      </c>
      <c r="E22" s="70"/>
      <c r="F22" s="133" t="b">
        <v>1</v>
      </c>
      <c r="G22" s="133"/>
      <c r="H22" s="133"/>
      <c r="I22" s="133"/>
      <c r="J22" s="133"/>
      <c r="K22" s="133"/>
      <c r="L22" s="133"/>
      <c r="M22" s="133"/>
      <c r="N22" s="133"/>
      <c r="O22" s="133"/>
      <c r="P22" s="133"/>
      <c r="Q22" s="133"/>
      <c r="R22" s="133"/>
    </row>
    <row r="23" spans="1:18">
      <c r="A23" s="587"/>
      <c r="B23" s="67" t="s">
        <v>312</v>
      </c>
      <c r="C23" s="603" t="s">
        <v>556</v>
      </c>
      <c r="D23" s="604">
        <v>0</v>
      </c>
      <c r="E23" s="70"/>
      <c r="F23" s="133" t="b">
        <v>1</v>
      </c>
      <c r="G23" s="133"/>
      <c r="H23" s="133"/>
      <c r="I23" s="133"/>
      <c r="J23" s="133"/>
      <c r="K23" s="133"/>
      <c r="L23" s="133"/>
      <c r="M23" s="133"/>
      <c r="N23" s="133"/>
      <c r="O23" s="133"/>
      <c r="P23" s="133"/>
      <c r="Q23" s="133"/>
      <c r="R23" s="133"/>
    </row>
    <row r="24" spans="1:18" ht="24">
      <c r="A24" s="587"/>
      <c r="B24" s="67" t="s">
        <v>316</v>
      </c>
      <c r="C24" s="603" t="s">
        <v>557</v>
      </c>
      <c r="D24" s="604">
        <v>0</v>
      </c>
      <c r="E24" s="70"/>
      <c r="F24" s="133" t="b">
        <v>1</v>
      </c>
      <c r="G24" s="133"/>
      <c r="H24" s="133"/>
      <c r="I24" s="133"/>
      <c r="J24" s="133"/>
      <c r="K24" s="133"/>
      <c r="L24" s="133"/>
      <c r="M24" s="133"/>
      <c r="N24" s="133"/>
      <c r="O24" s="133"/>
      <c r="P24" s="133"/>
      <c r="Q24" s="133"/>
      <c r="R24" s="133"/>
    </row>
    <row r="25" spans="1:18">
      <c r="A25" s="587"/>
      <c r="B25" s="67" t="s">
        <v>325</v>
      </c>
      <c r="C25" s="603" t="s">
        <v>558</v>
      </c>
      <c r="D25" s="604">
        <v>1490.308</v>
      </c>
      <c r="E25" s="70"/>
      <c r="F25" s="133" t="b">
        <v>1</v>
      </c>
      <c r="G25" s="605"/>
      <c r="H25" s="606"/>
      <c r="I25" s="133"/>
      <c r="J25" s="133"/>
      <c r="K25" s="606"/>
      <c r="L25" s="606"/>
      <c r="M25" s="606"/>
      <c r="N25" s="606"/>
      <c r="O25" s="606"/>
      <c r="P25" s="606"/>
      <c r="Q25" s="606"/>
      <c r="R25" s="606"/>
    </row>
    <row r="26" spans="1:18" ht="24">
      <c r="A26" s="587"/>
      <c r="B26" s="71" t="s">
        <v>327</v>
      </c>
      <c r="C26" s="607" t="s">
        <v>559</v>
      </c>
      <c r="D26" s="608">
        <v>80.001480000000001</v>
      </c>
      <c r="E26" s="74"/>
      <c r="F26" s="133" t="b">
        <v>1</v>
      </c>
      <c r="G26" s="133"/>
      <c r="H26" s="133"/>
      <c r="I26" s="133"/>
      <c r="J26" s="133"/>
      <c r="K26" s="609"/>
      <c r="L26" s="133"/>
      <c r="M26" s="133"/>
      <c r="N26" s="133"/>
      <c r="O26" s="133"/>
      <c r="P26" s="133"/>
      <c r="Q26" s="133"/>
      <c r="R26" s="133"/>
    </row>
    <row r="27" spans="1:18" ht="24.75" thickBot="1">
      <c r="A27" s="587"/>
      <c r="B27" s="610" t="s">
        <v>337</v>
      </c>
      <c r="C27" s="611" t="s">
        <v>560</v>
      </c>
      <c r="D27" s="612">
        <f>D9-D10-D28-D18-D19-D20-D21-D22-D23-D24-D25-D26</f>
        <v>422.17832865632647</v>
      </c>
      <c r="E27" s="132"/>
      <c r="F27" s="133" t="b">
        <v>1</v>
      </c>
      <c r="G27" s="133"/>
      <c r="H27" s="133"/>
      <c r="I27" s="133"/>
      <c r="J27" s="133"/>
      <c r="K27" s="133"/>
      <c r="L27" s="133"/>
      <c r="M27" s="133"/>
      <c r="N27" s="133"/>
      <c r="O27" s="133"/>
      <c r="P27" s="133"/>
      <c r="Q27" s="133"/>
      <c r="R27" s="133"/>
    </row>
    <row r="28" spans="1:18">
      <c r="A28" s="587"/>
      <c r="B28" s="75" t="s">
        <v>56</v>
      </c>
      <c r="C28" s="613" t="s">
        <v>561</v>
      </c>
      <c r="D28" s="614">
        <f>SUM(D29:D31)</f>
        <v>3.6168419178635363</v>
      </c>
      <c r="E28" s="70" t="s">
        <v>543</v>
      </c>
      <c r="F28" s="133" t="b">
        <v>1</v>
      </c>
      <c r="G28" s="133"/>
      <c r="H28" s="133"/>
      <c r="I28" s="133"/>
      <c r="J28" s="133"/>
      <c r="K28" s="133"/>
      <c r="L28" s="133"/>
      <c r="M28" s="133"/>
      <c r="N28" s="133"/>
      <c r="O28" s="133"/>
      <c r="P28" s="133"/>
      <c r="Q28" s="133"/>
      <c r="R28" s="133"/>
    </row>
    <row r="29" spans="1:18">
      <c r="A29" s="587"/>
      <c r="B29" s="71" t="s">
        <v>144</v>
      </c>
      <c r="C29" s="99" t="s">
        <v>562</v>
      </c>
      <c r="D29" s="100">
        <f>'7'!O8</f>
        <v>2.820401490662368</v>
      </c>
      <c r="E29" s="74" t="s">
        <v>543</v>
      </c>
      <c r="F29" s="133" t="b">
        <v>1</v>
      </c>
      <c r="G29" s="133"/>
      <c r="H29" s="133"/>
      <c r="I29" s="133"/>
      <c r="J29" s="133"/>
      <c r="K29" s="133"/>
      <c r="L29" s="133"/>
      <c r="M29" s="133"/>
      <c r="N29" s="133"/>
      <c r="O29" s="133"/>
      <c r="P29" s="133"/>
      <c r="Q29" s="133"/>
      <c r="R29" s="133"/>
    </row>
    <row r="30" spans="1:18">
      <c r="A30" s="587"/>
      <c r="B30" s="67" t="s">
        <v>146</v>
      </c>
      <c r="C30" s="89" t="s">
        <v>563</v>
      </c>
      <c r="D30" s="90">
        <f>'7'!P8</f>
        <v>0</v>
      </c>
      <c r="E30" s="70" t="s">
        <v>543</v>
      </c>
      <c r="F30" s="133" t="b">
        <v>1</v>
      </c>
      <c r="G30" s="133"/>
      <c r="H30" s="133"/>
      <c r="I30" s="133"/>
      <c r="J30" s="133"/>
      <c r="K30" s="133"/>
      <c r="L30" s="133"/>
      <c r="M30" s="133"/>
      <c r="N30" s="133"/>
      <c r="O30" s="133"/>
      <c r="P30" s="133"/>
      <c r="Q30" s="133"/>
      <c r="R30" s="133"/>
    </row>
    <row r="31" spans="1:18" ht="15.75" thickBot="1">
      <c r="A31" s="587"/>
      <c r="B31" s="71" t="s">
        <v>154</v>
      </c>
      <c r="C31" s="99" t="s">
        <v>564</v>
      </c>
      <c r="D31" s="100">
        <f>'7'!Q8</f>
        <v>0.79644042720116848</v>
      </c>
      <c r="E31" s="74" t="s">
        <v>543</v>
      </c>
      <c r="F31" s="133" t="b">
        <v>1</v>
      </c>
      <c r="G31" s="133"/>
      <c r="H31" s="133"/>
      <c r="I31" s="133"/>
      <c r="J31" s="133"/>
      <c r="K31" s="133"/>
      <c r="L31" s="133"/>
      <c r="M31" s="133"/>
      <c r="N31" s="133"/>
      <c r="O31" s="133"/>
      <c r="P31" s="133"/>
      <c r="Q31" s="133"/>
      <c r="R31" s="133"/>
    </row>
    <row r="32" spans="1:18" ht="25.5" thickTop="1" thickBot="1">
      <c r="A32" s="587"/>
      <c r="B32" s="595" t="s">
        <v>565</v>
      </c>
      <c r="C32" s="596" t="s">
        <v>566</v>
      </c>
      <c r="D32" s="615">
        <v>23477.463</v>
      </c>
      <c r="E32" s="598"/>
      <c r="F32" s="133" t="b">
        <v>1</v>
      </c>
      <c r="G32" s="133"/>
      <c r="H32" s="133"/>
      <c r="I32" s="133"/>
      <c r="J32" s="133"/>
      <c r="K32" s="133"/>
      <c r="L32" s="133"/>
      <c r="M32" s="133"/>
      <c r="N32" s="133"/>
      <c r="O32" s="133"/>
      <c r="P32" s="133"/>
      <c r="Q32" s="133"/>
      <c r="R32" s="133"/>
    </row>
    <row r="33" spans="1:18" ht="37.5" thickTop="1" thickBot="1">
      <c r="A33" s="587"/>
      <c r="B33" s="595" t="s">
        <v>60</v>
      </c>
      <c r="C33" s="596" t="s">
        <v>567</v>
      </c>
      <c r="D33" s="597">
        <f>SUM(D34:D35)+D39</f>
        <v>9234.8104365171675</v>
      </c>
      <c r="E33" s="598" t="s">
        <v>568</v>
      </c>
      <c r="F33" s="133" t="b">
        <v>1</v>
      </c>
      <c r="G33" s="133"/>
      <c r="H33" s="133"/>
      <c r="I33" s="133"/>
      <c r="J33" s="133"/>
      <c r="K33" s="133"/>
      <c r="L33" s="133"/>
      <c r="M33" s="133"/>
      <c r="N33" s="133"/>
      <c r="O33" s="133"/>
      <c r="P33" s="133"/>
      <c r="Q33" s="133"/>
      <c r="R33" s="133"/>
    </row>
    <row r="34" spans="1:18" ht="24.75" thickTop="1">
      <c r="A34" s="587"/>
      <c r="B34" s="599" t="s">
        <v>62</v>
      </c>
      <c r="C34" s="600" t="s">
        <v>569</v>
      </c>
      <c r="D34" s="601">
        <f>'6'!E8</f>
        <v>2572.0459767650641</v>
      </c>
      <c r="E34" s="128" t="s">
        <v>568</v>
      </c>
      <c r="F34" s="133" t="b">
        <v>1</v>
      </c>
      <c r="G34" s="133"/>
      <c r="H34" s="133"/>
      <c r="I34" s="133"/>
      <c r="J34" s="133"/>
      <c r="K34" s="133"/>
      <c r="L34" s="133"/>
      <c r="M34" s="133"/>
      <c r="N34" s="133"/>
      <c r="O34" s="133"/>
      <c r="P34" s="133"/>
      <c r="Q34" s="133"/>
      <c r="R34" s="133"/>
    </row>
    <row r="35" spans="1:18" ht="24">
      <c r="A35" s="587"/>
      <c r="B35" s="67" t="s">
        <v>66</v>
      </c>
      <c r="C35" s="89" t="s">
        <v>570</v>
      </c>
      <c r="D35" s="90">
        <f>'6'!I8</f>
        <v>6662.764459752103</v>
      </c>
      <c r="E35" s="70" t="s">
        <v>568</v>
      </c>
      <c r="F35" s="133" t="b">
        <v>1</v>
      </c>
      <c r="G35" s="133"/>
      <c r="H35" s="133"/>
      <c r="I35" s="133"/>
      <c r="J35" s="133"/>
      <c r="K35" s="133"/>
      <c r="L35" s="133"/>
      <c r="M35" s="133"/>
      <c r="N35" s="133"/>
      <c r="O35" s="133"/>
      <c r="P35" s="133"/>
      <c r="Q35" s="133"/>
      <c r="R35" s="133"/>
    </row>
    <row r="36" spans="1:18" ht="24">
      <c r="A36" s="587"/>
      <c r="B36" s="67" t="s">
        <v>571</v>
      </c>
      <c r="C36" s="89" t="s">
        <v>572</v>
      </c>
      <c r="D36" s="90">
        <f>'6'!J8</f>
        <v>3083.3873678792661</v>
      </c>
      <c r="E36" s="70" t="s">
        <v>568</v>
      </c>
      <c r="F36" s="133" t="b">
        <v>1</v>
      </c>
      <c r="G36" s="133"/>
      <c r="H36" s="133"/>
      <c r="I36" s="133"/>
      <c r="J36" s="133"/>
      <c r="K36" s="133"/>
      <c r="L36" s="133"/>
      <c r="M36" s="133"/>
      <c r="N36" s="133"/>
      <c r="O36" s="133"/>
      <c r="P36" s="133"/>
      <c r="Q36" s="133"/>
      <c r="R36" s="133"/>
    </row>
    <row r="37" spans="1:18" ht="24">
      <c r="A37" s="587"/>
      <c r="B37" s="67" t="s">
        <v>573</v>
      </c>
      <c r="C37" s="89" t="s">
        <v>574</v>
      </c>
      <c r="D37" s="90">
        <f>'6'!K8</f>
        <v>3538.0099041465801</v>
      </c>
      <c r="E37" s="70" t="s">
        <v>568</v>
      </c>
      <c r="F37" s="133" t="b">
        <v>1</v>
      </c>
      <c r="G37" s="133"/>
      <c r="H37" s="133"/>
      <c r="I37" s="133"/>
      <c r="J37" s="133"/>
      <c r="K37" s="133"/>
      <c r="L37" s="133"/>
      <c r="M37" s="133"/>
      <c r="N37" s="133"/>
      <c r="O37" s="133"/>
      <c r="P37" s="133"/>
      <c r="Q37" s="133"/>
      <c r="R37" s="133"/>
    </row>
    <row r="38" spans="1:18" ht="24">
      <c r="A38" s="587"/>
      <c r="B38" s="67" t="s">
        <v>575</v>
      </c>
      <c r="C38" s="89" t="s">
        <v>576</v>
      </c>
      <c r="D38" s="90">
        <f>'6'!L8</f>
        <v>41.36718772625693</v>
      </c>
      <c r="E38" s="70" t="s">
        <v>568</v>
      </c>
      <c r="F38" s="133" t="b">
        <v>1</v>
      </c>
      <c r="G38" s="133"/>
      <c r="H38" s="133"/>
      <c r="I38" s="133"/>
      <c r="J38" s="133"/>
      <c r="K38" s="133"/>
      <c r="L38" s="133"/>
      <c r="M38" s="133"/>
      <c r="N38" s="133"/>
      <c r="O38" s="133"/>
      <c r="P38" s="133"/>
      <c r="Q38" s="133"/>
      <c r="R38" s="133"/>
    </row>
    <row r="39" spans="1:18" ht="36.75" thickBot="1">
      <c r="A39" s="587"/>
      <c r="B39" s="71" t="s">
        <v>68</v>
      </c>
      <c r="C39" s="89" t="s">
        <v>577</v>
      </c>
      <c r="D39" s="90">
        <f>'6'!M8</f>
        <v>0</v>
      </c>
      <c r="E39" s="70" t="s">
        <v>568</v>
      </c>
      <c r="F39" s="133" t="b">
        <v>1</v>
      </c>
      <c r="G39" s="133"/>
      <c r="H39" s="133"/>
      <c r="I39" s="133"/>
      <c r="J39" s="133"/>
      <c r="K39" s="133"/>
      <c r="L39" s="133"/>
      <c r="M39" s="133"/>
      <c r="N39" s="133"/>
      <c r="O39" s="133"/>
      <c r="P39" s="133"/>
      <c r="Q39" s="133"/>
      <c r="R39" s="133"/>
    </row>
    <row r="40" spans="1:18" ht="24">
      <c r="A40" s="587"/>
      <c r="B40" s="63" t="s">
        <v>74</v>
      </c>
      <c r="C40" s="602" t="s">
        <v>578</v>
      </c>
      <c r="D40" s="88">
        <f>SUM(D41:D50)</f>
        <v>14236.236629999999</v>
      </c>
      <c r="E40" s="66"/>
      <c r="F40" s="133" t="b">
        <v>1</v>
      </c>
      <c r="G40" s="133"/>
      <c r="H40" s="133"/>
      <c r="I40" s="133"/>
      <c r="J40" s="133"/>
      <c r="K40" s="133"/>
      <c r="L40" s="133"/>
      <c r="M40" s="133"/>
      <c r="N40" s="133"/>
      <c r="O40" s="133"/>
      <c r="P40" s="133"/>
      <c r="Q40" s="133"/>
      <c r="R40" s="133"/>
    </row>
    <row r="41" spans="1:18">
      <c r="A41" s="587"/>
      <c r="B41" s="67" t="s">
        <v>491</v>
      </c>
      <c r="C41" s="603" t="s">
        <v>551</v>
      </c>
      <c r="D41" s="604">
        <v>12188.451310000008</v>
      </c>
      <c r="E41" s="70"/>
      <c r="F41" s="133" t="b">
        <v>1</v>
      </c>
      <c r="G41" s="133"/>
      <c r="H41" s="133"/>
      <c r="I41" s="133"/>
      <c r="J41" s="133"/>
      <c r="K41" s="133"/>
      <c r="L41" s="133"/>
      <c r="M41" s="133"/>
      <c r="N41" s="133"/>
      <c r="O41" s="133"/>
      <c r="P41" s="133"/>
      <c r="Q41" s="133"/>
      <c r="R41" s="133"/>
    </row>
    <row r="42" spans="1:18" ht="24">
      <c r="A42" s="587"/>
      <c r="B42" s="67" t="s">
        <v>164</v>
      </c>
      <c r="C42" s="603" t="s">
        <v>552</v>
      </c>
      <c r="D42" s="604">
        <v>0</v>
      </c>
      <c r="E42" s="70"/>
      <c r="F42" s="133" t="b">
        <v>1</v>
      </c>
      <c r="G42" s="133"/>
      <c r="H42" s="133"/>
      <c r="I42" s="133"/>
      <c r="J42" s="133"/>
      <c r="K42" s="133"/>
      <c r="L42" s="133"/>
      <c r="M42" s="133"/>
      <c r="N42" s="133"/>
      <c r="O42" s="133"/>
      <c r="P42" s="133"/>
      <c r="Q42" s="133"/>
      <c r="R42" s="133"/>
    </row>
    <row r="43" spans="1:18">
      <c r="A43" s="587"/>
      <c r="B43" s="67" t="s">
        <v>166</v>
      </c>
      <c r="C43" s="603" t="s">
        <v>553</v>
      </c>
      <c r="D43" s="604">
        <v>0</v>
      </c>
      <c r="E43" s="70"/>
      <c r="F43" s="133" t="b">
        <v>1</v>
      </c>
      <c r="G43" s="133"/>
      <c r="H43" s="133"/>
      <c r="I43" s="133"/>
      <c r="J43" s="133"/>
      <c r="K43" s="133"/>
      <c r="L43" s="133"/>
      <c r="M43" s="133"/>
      <c r="N43" s="133"/>
      <c r="O43" s="133"/>
      <c r="P43" s="133"/>
      <c r="Q43" s="133"/>
      <c r="R43" s="133"/>
    </row>
    <row r="44" spans="1:18">
      <c r="A44" s="587"/>
      <c r="B44" s="67" t="s">
        <v>168</v>
      </c>
      <c r="C44" s="603" t="s">
        <v>554</v>
      </c>
      <c r="D44" s="604">
        <v>0</v>
      </c>
      <c r="E44" s="70"/>
      <c r="F44" s="133" t="b">
        <v>1</v>
      </c>
      <c r="G44" s="133"/>
      <c r="H44" s="133"/>
      <c r="I44" s="133"/>
      <c r="J44" s="133"/>
      <c r="K44" s="133"/>
      <c r="L44" s="133"/>
      <c r="M44" s="133"/>
      <c r="N44" s="133"/>
      <c r="O44" s="133"/>
      <c r="P44" s="133"/>
      <c r="Q44" s="133"/>
      <c r="R44" s="133"/>
    </row>
    <row r="45" spans="1:18">
      <c r="A45" s="587"/>
      <c r="B45" s="67" t="s">
        <v>170</v>
      </c>
      <c r="C45" s="603" t="s">
        <v>555</v>
      </c>
      <c r="D45" s="604">
        <v>227.238</v>
      </c>
      <c r="E45" s="70"/>
      <c r="F45" s="133" t="b">
        <v>1</v>
      </c>
      <c r="G45" s="133"/>
      <c r="H45" s="133"/>
      <c r="I45" s="133"/>
      <c r="J45" s="133"/>
      <c r="K45" s="133"/>
      <c r="L45" s="133"/>
      <c r="M45" s="133"/>
      <c r="N45" s="133"/>
      <c r="O45" s="133"/>
      <c r="P45" s="133"/>
      <c r="Q45" s="133"/>
      <c r="R45" s="133"/>
    </row>
    <row r="46" spans="1:18">
      <c r="A46" s="587"/>
      <c r="B46" s="67" t="s">
        <v>172</v>
      </c>
      <c r="C46" s="603" t="s">
        <v>556</v>
      </c>
      <c r="D46" s="604">
        <v>0</v>
      </c>
      <c r="E46" s="70"/>
      <c r="F46" s="133" t="b">
        <v>1</v>
      </c>
      <c r="G46" s="133"/>
      <c r="H46" s="133"/>
      <c r="I46" s="133"/>
      <c r="J46" s="133"/>
      <c r="K46" s="133"/>
      <c r="L46" s="133"/>
      <c r="M46" s="133"/>
      <c r="N46" s="133"/>
      <c r="O46" s="133"/>
      <c r="P46" s="133"/>
      <c r="Q46" s="133"/>
      <c r="R46" s="133"/>
    </row>
    <row r="47" spans="1:18" ht="24">
      <c r="A47" s="587"/>
      <c r="B47" s="67" t="s">
        <v>174</v>
      </c>
      <c r="C47" s="603" t="s">
        <v>557</v>
      </c>
      <c r="D47" s="604">
        <v>0</v>
      </c>
      <c r="E47" s="70"/>
      <c r="F47" s="133" t="b">
        <v>1</v>
      </c>
      <c r="G47" s="133"/>
      <c r="H47" s="133"/>
      <c r="I47" s="616"/>
      <c r="J47" s="616"/>
      <c r="K47" s="616"/>
      <c r="L47" s="133"/>
      <c r="M47" s="133"/>
      <c r="N47" s="133"/>
      <c r="O47" s="133"/>
      <c r="P47" s="133"/>
      <c r="Q47" s="133"/>
      <c r="R47" s="133"/>
    </row>
    <row r="48" spans="1:18">
      <c r="A48" s="587"/>
      <c r="B48" s="67" t="s">
        <v>176</v>
      </c>
      <c r="C48" s="603" t="s">
        <v>558</v>
      </c>
      <c r="D48" s="604">
        <v>1740.5457203336423</v>
      </c>
      <c r="E48" s="70"/>
      <c r="F48" s="133" t="b">
        <v>1</v>
      </c>
      <c r="G48" s="133"/>
      <c r="H48" s="133"/>
      <c r="I48" s="606"/>
      <c r="J48" s="606"/>
      <c r="K48" s="606"/>
      <c r="L48" s="133"/>
      <c r="M48" s="133"/>
      <c r="N48" s="133"/>
      <c r="O48" s="133"/>
      <c r="P48" s="133"/>
      <c r="Q48" s="133"/>
      <c r="R48" s="133"/>
    </row>
    <row r="49" spans="1:18" ht="24">
      <c r="A49" s="587"/>
      <c r="B49" s="71" t="s">
        <v>178</v>
      </c>
      <c r="C49" s="607" t="s">
        <v>559</v>
      </c>
      <c r="D49" s="608">
        <v>81.701480000000004</v>
      </c>
      <c r="E49" s="74"/>
      <c r="F49" s="133" t="b">
        <v>1</v>
      </c>
      <c r="G49" s="133"/>
      <c r="H49" s="617"/>
      <c r="I49" s="617"/>
      <c r="J49" s="617"/>
      <c r="K49" s="617"/>
      <c r="L49" s="617"/>
      <c r="M49" s="617"/>
      <c r="N49" s="617"/>
      <c r="O49" s="617"/>
      <c r="P49" s="133"/>
      <c r="Q49" s="133"/>
      <c r="R49" s="133"/>
    </row>
    <row r="50" spans="1:18" ht="24.75" thickBot="1">
      <c r="A50" s="587"/>
      <c r="B50" s="610" t="s">
        <v>180</v>
      </c>
      <c r="C50" s="611" t="s">
        <v>579</v>
      </c>
      <c r="D50" s="618">
        <f>D32-D33-D51-D41-D42-D43-D44-D45-D46-D47-D48-D49</f>
        <v>-1.699880333650583</v>
      </c>
      <c r="E50" s="132"/>
      <c r="F50" s="133" t="b">
        <v>1</v>
      </c>
      <c r="G50" s="133"/>
      <c r="H50" s="133"/>
      <c r="I50" s="133"/>
      <c r="J50" s="133"/>
      <c r="K50" s="133"/>
      <c r="L50" s="133"/>
      <c r="M50" s="133"/>
      <c r="N50" s="133"/>
      <c r="O50" s="133"/>
      <c r="P50" s="133"/>
      <c r="Q50" s="133"/>
      <c r="R50" s="133"/>
    </row>
    <row r="51" spans="1:18">
      <c r="A51" s="587"/>
      <c r="B51" s="75" t="s">
        <v>76</v>
      </c>
      <c r="C51" s="613" t="s">
        <v>580</v>
      </c>
      <c r="D51" s="614">
        <f>D53+D54+D52</f>
        <v>6.415933482832914</v>
      </c>
      <c r="E51" s="70" t="s">
        <v>568</v>
      </c>
      <c r="F51" s="133" t="b">
        <v>1</v>
      </c>
      <c r="G51" s="133"/>
      <c r="H51" s="133"/>
      <c r="I51" s="133"/>
      <c r="J51" s="133"/>
      <c r="K51" s="133"/>
      <c r="L51" s="133"/>
      <c r="M51" s="133"/>
      <c r="N51" s="133"/>
      <c r="O51" s="133"/>
      <c r="P51" s="133"/>
      <c r="Q51" s="133"/>
      <c r="R51" s="133"/>
    </row>
    <row r="52" spans="1:18">
      <c r="A52" s="587"/>
      <c r="B52" s="71" t="s">
        <v>205</v>
      </c>
      <c r="C52" s="99" t="s">
        <v>581</v>
      </c>
      <c r="D52" s="100">
        <f>'6'!O8</f>
        <v>5.0031361813089763</v>
      </c>
      <c r="E52" s="74" t="s">
        <v>568</v>
      </c>
      <c r="F52" s="133" t="b">
        <v>1</v>
      </c>
      <c r="G52" s="133"/>
      <c r="H52" s="133"/>
      <c r="I52" s="133"/>
      <c r="J52" s="133"/>
      <c r="K52" s="133"/>
      <c r="L52" s="133"/>
      <c r="M52" s="133"/>
      <c r="N52" s="133"/>
      <c r="O52" s="133"/>
      <c r="P52" s="133"/>
      <c r="Q52" s="133"/>
      <c r="R52" s="133"/>
    </row>
    <row r="53" spans="1:18">
      <c r="A53" s="587"/>
      <c r="B53" s="67" t="s">
        <v>207</v>
      </c>
      <c r="C53" s="89" t="s">
        <v>582</v>
      </c>
      <c r="D53" s="90">
        <f>'6'!P8</f>
        <v>0</v>
      </c>
      <c r="E53" s="70" t="s">
        <v>568</v>
      </c>
      <c r="F53" s="133" t="b">
        <v>1</v>
      </c>
      <c r="G53" s="133"/>
      <c r="H53" s="133"/>
      <c r="I53" s="133"/>
      <c r="J53" s="133"/>
      <c r="K53" s="133"/>
      <c r="L53" s="133"/>
      <c r="M53" s="133"/>
      <c r="N53" s="133"/>
      <c r="O53" s="133"/>
      <c r="P53" s="133"/>
      <c r="Q53" s="133"/>
      <c r="R53" s="133"/>
    </row>
    <row r="54" spans="1:18" ht="15.75" thickBot="1">
      <c r="A54" s="587"/>
      <c r="B54" s="129" t="s">
        <v>215</v>
      </c>
      <c r="C54" s="130" t="s">
        <v>583</v>
      </c>
      <c r="D54" s="131">
        <f>'6'!Q8</f>
        <v>1.4127973015239375</v>
      </c>
      <c r="E54" s="132" t="s">
        <v>568</v>
      </c>
      <c r="F54" s="133" t="b">
        <v>1</v>
      </c>
      <c r="G54" s="133"/>
      <c r="H54" s="133"/>
      <c r="I54" s="133"/>
      <c r="J54" s="133"/>
      <c r="K54" s="133"/>
      <c r="L54" s="133"/>
      <c r="M54" s="133"/>
      <c r="N54" s="133"/>
      <c r="O54" s="133"/>
      <c r="P54" s="133"/>
      <c r="Q54" s="133"/>
      <c r="R54" s="1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70A7-4638-4D22-966F-C33C1624F57D}">
  <sheetPr>
    <tabColor theme="0" tint="-0.14999847407452621"/>
  </sheetPr>
  <dimension ref="A1:U132"/>
  <sheetViews>
    <sheetView showGridLines="0" workbookViewId="0">
      <selection activeCell="B85" sqref="B85:Y85"/>
    </sheetView>
  </sheetViews>
  <sheetFormatPr defaultRowHeight="15"/>
  <cols>
    <col min="1" max="1" width="9.140625" style="134"/>
    <col min="3" max="3" width="61.42578125" customWidth="1"/>
    <col min="4" max="4" width="11" customWidth="1"/>
    <col min="5" max="5" width="11.42578125" customWidth="1"/>
    <col min="6" max="7" width="14.140625" customWidth="1"/>
    <col min="8" max="8" width="15.140625" customWidth="1"/>
    <col min="9" max="9" width="11" customWidth="1"/>
    <col min="10" max="10" width="11.5703125" customWidth="1"/>
    <col min="11" max="11" width="13.42578125" customWidth="1"/>
    <col min="12" max="12" width="12.140625" customWidth="1"/>
    <col min="13" max="13" width="21" customWidth="1"/>
    <col min="14" max="14" width="16" customWidth="1"/>
    <col min="15" max="15" width="13.42578125" customWidth="1"/>
    <col min="16" max="16" width="16.28515625" customWidth="1"/>
    <col min="17" max="17" width="23.28515625" customWidth="1"/>
    <col min="18" max="21" width="9.140625" style="133" customWidth="1"/>
  </cols>
  <sheetData>
    <row r="1" spans="1:21">
      <c r="A1" s="619"/>
      <c r="B1" s="620"/>
      <c r="C1" s="620"/>
      <c r="D1" s="620"/>
      <c r="E1" s="620"/>
      <c r="F1" s="620"/>
      <c r="G1" s="620"/>
      <c r="H1" s="620"/>
      <c r="I1" s="620"/>
      <c r="J1" s="620"/>
      <c r="K1" s="620"/>
      <c r="L1" s="620"/>
      <c r="M1" s="620"/>
      <c r="N1" s="620"/>
      <c r="O1" s="620"/>
      <c r="P1" s="620"/>
      <c r="Q1" s="620"/>
    </row>
    <row r="2" spans="1:21" ht="72">
      <c r="A2" s="619"/>
      <c r="B2" s="620"/>
      <c r="C2" s="28" t="s">
        <v>1267</v>
      </c>
      <c r="D2" s="620"/>
      <c r="E2" s="620"/>
      <c r="F2" s="620"/>
      <c r="G2" s="620"/>
      <c r="H2" s="620"/>
      <c r="I2" s="620"/>
      <c r="J2" s="620"/>
      <c r="K2" s="620"/>
      <c r="L2" s="620"/>
      <c r="M2" s="620"/>
      <c r="N2" s="620"/>
      <c r="O2" s="620"/>
      <c r="P2" s="620"/>
      <c r="Q2" s="589" t="s">
        <v>584</v>
      </c>
    </row>
    <row r="3" spans="1:21">
      <c r="A3" s="619"/>
      <c r="B3" s="620"/>
      <c r="C3" s="28" t="s">
        <v>1268</v>
      </c>
      <c r="D3" s="620"/>
      <c r="E3" s="620"/>
      <c r="F3" s="620"/>
      <c r="G3" s="620"/>
      <c r="H3" s="620"/>
      <c r="I3" s="620"/>
      <c r="J3" s="620"/>
      <c r="K3" s="620"/>
      <c r="L3" s="620"/>
      <c r="M3" s="620"/>
      <c r="N3" s="620"/>
      <c r="O3" s="620"/>
      <c r="P3" s="620"/>
      <c r="Q3" s="620"/>
    </row>
    <row r="4" spans="1:21">
      <c r="A4" s="619"/>
      <c r="B4" s="620"/>
      <c r="C4" s="620"/>
      <c r="D4" s="620"/>
      <c r="E4" s="620"/>
      <c r="F4" s="620"/>
      <c r="G4" s="620"/>
      <c r="H4" s="620"/>
      <c r="I4" s="620"/>
      <c r="J4" s="620"/>
      <c r="K4" s="620"/>
      <c r="L4" s="620"/>
      <c r="M4" s="620"/>
      <c r="N4" s="620"/>
      <c r="O4" s="620"/>
      <c r="P4" s="620"/>
      <c r="Q4" s="620"/>
    </row>
    <row r="5" spans="1:21" ht="15.75">
      <c r="A5" s="619"/>
      <c r="B5" s="620"/>
      <c r="C5" s="29" t="s">
        <v>585</v>
      </c>
      <c r="D5" s="620"/>
      <c r="E5" s="620"/>
      <c r="F5" s="620"/>
      <c r="G5" s="620"/>
      <c r="H5" s="620"/>
      <c r="I5" s="620"/>
      <c r="J5" s="620"/>
      <c r="K5" s="620"/>
      <c r="L5" s="620"/>
      <c r="M5" s="620"/>
      <c r="N5" s="620"/>
      <c r="O5" s="620"/>
      <c r="P5" s="620"/>
      <c r="Q5" s="620"/>
    </row>
    <row r="6" spans="1:21" s="134" customFormat="1" ht="15.75" thickBot="1">
      <c r="A6" s="619"/>
      <c r="B6" s="619"/>
      <c r="C6" s="619"/>
      <c r="D6" s="619"/>
      <c r="E6" s="619"/>
      <c r="F6" s="619" t="s">
        <v>1348</v>
      </c>
      <c r="G6" s="619" t="s">
        <v>1349</v>
      </c>
      <c r="H6" s="619" t="s">
        <v>1350</v>
      </c>
      <c r="I6" s="619"/>
      <c r="J6" s="619" t="s">
        <v>1351</v>
      </c>
      <c r="K6" s="619" t="s">
        <v>1352</v>
      </c>
      <c r="L6" s="619" t="s">
        <v>1353</v>
      </c>
      <c r="M6" s="619" t="s">
        <v>1354</v>
      </c>
      <c r="N6" s="619"/>
      <c r="O6" s="619" t="s">
        <v>1355</v>
      </c>
      <c r="P6" s="619" t="s">
        <v>1356</v>
      </c>
      <c r="Q6" s="619" t="s">
        <v>1357</v>
      </c>
      <c r="R6" s="133"/>
      <c r="S6" s="133"/>
      <c r="T6" s="133"/>
      <c r="U6" s="133"/>
    </row>
    <row r="7" spans="1:21" ht="64.5" thickBot="1">
      <c r="A7" s="619"/>
      <c r="B7" s="621" t="s">
        <v>2</v>
      </c>
      <c r="C7" s="622" t="s">
        <v>49</v>
      </c>
      <c r="D7" s="623" t="s">
        <v>246</v>
      </c>
      <c r="E7" s="624" t="s">
        <v>247</v>
      </c>
      <c r="F7" s="625" t="s">
        <v>248</v>
      </c>
      <c r="G7" s="626" t="s">
        <v>249</v>
      </c>
      <c r="H7" s="627" t="s">
        <v>250</v>
      </c>
      <c r="I7" s="623" t="s">
        <v>251</v>
      </c>
      <c r="J7" s="625" t="s">
        <v>252</v>
      </c>
      <c r="K7" s="626" t="s">
        <v>253</v>
      </c>
      <c r="L7" s="628" t="s">
        <v>254</v>
      </c>
      <c r="M7" s="629" t="s">
        <v>255</v>
      </c>
      <c r="N7" s="630" t="s">
        <v>256</v>
      </c>
      <c r="O7" s="631" t="s">
        <v>586</v>
      </c>
      <c r="P7" s="627" t="s">
        <v>258</v>
      </c>
      <c r="Q7" s="632" t="s">
        <v>259</v>
      </c>
      <c r="R7" s="134"/>
      <c r="S7" s="134"/>
      <c r="T7" s="134"/>
      <c r="U7" s="134"/>
    </row>
    <row r="8" spans="1:21" ht="16.5" thickTop="1" thickBot="1">
      <c r="A8" s="619"/>
      <c r="B8" s="633" t="s">
        <v>48</v>
      </c>
      <c r="C8" s="634" t="s">
        <v>587</v>
      </c>
      <c r="D8" s="635">
        <f>D9+D13+D18+D21+D24+D27</f>
        <v>9241.2263700000003</v>
      </c>
      <c r="E8" s="636">
        <f t="shared" ref="E8:Q8" si="0">E9+E13+E18+E21+E24+E27</f>
        <v>2572.0459767650641</v>
      </c>
      <c r="F8" s="637">
        <f t="shared" si="0"/>
        <v>222.70698803083246</v>
      </c>
      <c r="G8" s="638">
        <f t="shared" si="0"/>
        <v>955.79740773414164</v>
      </c>
      <c r="H8" s="639">
        <f t="shared" si="0"/>
        <v>1393.54158100009</v>
      </c>
      <c r="I8" s="635">
        <f t="shared" si="0"/>
        <v>6662.764459752103</v>
      </c>
      <c r="J8" s="637">
        <f t="shared" si="0"/>
        <v>3083.3873678792661</v>
      </c>
      <c r="K8" s="638">
        <f t="shared" si="0"/>
        <v>3538.0099041465801</v>
      </c>
      <c r="L8" s="639">
        <f t="shared" si="0"/>
        <v>41.36718772625693</v>
      </c>
      <c r="M8" s="640">
        <f t="shared" si="0"/>
        <v>0</v>
      </c>
      <c r="N8" s="635">
        <f>+O8+P8</f>
        <v>5.0031361813089763</v>
      </c>
      <c r="O8" s="640">
        <f>O9+O13+O18+O21+O24+O27</f>
        <v>5.0031361813089763</v>
      </c>
      <c r="P8" s="639">
        <f t="shared" si="0"/>
        <v>0</v>
      </c>
      <c r="Q8" s="636">
        <f t="shared" si="0"/>
        <v>1.4127973015239375</v>
      </c>
      <c r="R8" s="134"/>
      <c r="S8" s="134"/>
      <c r="T8" s="134"/>
      <c r="U8" s="134"/>
    </row>
    <row r="9" spans="1:21" ht="15.75" thickTop="1">
      <c r="A9" s="619"/>
      <c r="B9" s="641" t="s">
        <v>93</v>
      </c>
      <c r="C9" s="642" t="s">
        <v>6</v>
      </c>
      <c r="D9" s="643">
        <f t="shared" ref="D9:D53" si="1">O9+E9+I9+M9+P9+Q9</f>
        <v>0</v>
      </c>
      <c r="E9" s="644">
        <f>SUM(F9:H9)</f>
        <v>0</v>
      </c>
      <c r="F9" s="645">
        <f>SUM(F10:F12)</f>
        <v>0</v>
      </c>
      <c r="G9" s="646">
        <f t="shared" ref="G9:Q9" si="2">SUM(G10:G12)</f>
        <v>0</v>
      </c>
      <c r="H9" s="647">
        <f t="shared" si="2"/>
        <v>0</v>
      </c>
      <c r="I9" s="643">
        <f t="shared" ref="I9:I30" si="3">SUM(J9:L9)</f>
        <v>0</v>
      </c>
      <c r="J9" s="645">
        <f t="shared" si="2"/>
        <v>0</v>
      </c>
      <c r="K9" s="646">
        <f t="shared" si="2"/>
        <v>0</v>
      </c>
      <c r="L9" s="647">
        <f t="shared" si="2"/>
        <v>0</v>
      </c>
      <c r="M9" s="648">
        <f t="shared" si="2"/>
        <v>0</v>
      </c>
      <c r="N9" s="643">
        <f t="shared" ref="N9:N72" si="4">+O9+P9</f>
        <v>0</v>
      </c>
      <c r="O9" s="648">
        <f>SUM(O10:O12)</f>
        <v>0</v>
      </c>
      <c r="P9" s="647">
        <f t="shared" si="2"/>
        <v>0</v>
      </c>
      <c r="Q9" s="644">
        <f t="shared" si="2"/>
        <v>0</v>
      </c>
      <c r="R9" s="134"/>
      <c r="S9" s="134"/>
      <c r="T9" s="134"/>
      <c r="U9" s="134"/>
    </row>
    <row r="10" spans="1:21">
      <c r="A10" s="619"/>
      <c r="B10" s="649" t="s">
        <v>95</v>
      </c>
      <c r="C10" s="650" t="s">
        <v>8</v>
      </c>
      <c r="D10" s="643">
        <f t="shared" si="1"/>
        <v>0</v>
      </c>
      <c r="E10" s="644">
        <f t="shared" ref="E10:E72" si="5">SUM(F10:H10)</f>
        <v>0</v>
      </c>
      <c r="F10" s="651">
        <f t="shared" ref="F10:H12" si="6">SUM(F33,F56,F96)</f>
        <v>0</v>
      </c>
      <c r="G10" s="652">
        <f t="shared" si="6"/>
        <v>0</v>
      </c>
      <c r="H10" s="653">
        <f t="shared" si="6"/>
        <v>0</v>
      </c>
      <c r="I10" s="643">
        <f t="shared" si="3"/>
        <v>0</v>
      </c>
      <c r="J10" s="651">
        <f t="shared" ref="J10:Q12" si="7">SUM(J33,J56,J96)</f>
        <v>0</v>
      </c>
      <c r="K10" s="652">
        <f t="shared" si="7"/>
        <v>0</v>
      </c>
      <c r="L10" s="653">
        <f t="shared" si="7"/>
        <v>0</v>
      </c>
      <c r="M10" s="654">
        <f t="shared" si="7"/>
        <v>0</v>
      </c>
      <c r="N10" s="655">
        <f t="shared" si="4"/>
        <v>0</v>
      </c>
      <c r="O10" s="654">
        <f>SUM(O33,O56,O96)</f>
        <v>0</v>
      </c>
      <c r="P10" s="653">
        <f t="shared" si="7"/>
        <v>0</v>
      </c>
      <c r="Q10" s="656">
        <f t="shared" si="7"/>
        <v>0</v>
      </c>
      <c r="R10" s="134"/>
      <c r="S10" s="134"/>
      <c r="T10" s="134"/>
      <c r="U10" s="134"/>
    </row>
    <row r="11" spans="1:21">
      <c r="A11" s="619"/>
      <c r="B11" s="649" t="s">
        <v>97</v>
      </c>
      <c r="C11" s="650" t="s">
        <v>9</v>
      </c>
      <c r="D11" s="643">
        <f t="shared" si="1"/>
        <v>0</v>
      </c>
      <c r="E11" s="644">
        <f t="shared" si="5"/>
        <v>0</v>
      </c>
      <c r="F11" s="651">
        <f t="shared" si="6"/>
        <v>0</v>
      </c>
      <c r="G11" s="652">
        <f t="shared" si="6"/>
        <v>0</v>
      </c>
      <c r="H11" s="653">
        <f t="shared" si="6"/>
        <v>0</v>
      </c>
      <c r="I11" s="643">
        <f t="shared" si="3"/>
        <v>0</v>
      </c>
      <c r="J11" s="651">
        <f t="shared" si="7"/>
        <v>0</v>
      </c>
      <c r="K11" s="652">
        <f t="shared" si="7"/>
        <v>0</v>
      </c>
      <c r="L11" s="653">
        <f t="shared" si="7"/>
        <v>0</v>
      </c>
      <c r="M11" s="654">
        <f t="shared" si="7"/>
        <v>0</v>
      </c>
      <c r="N11" s="655">
        <f t="shared" si="4"/>
        <v>0</v>
      </c>
      <c r="O11" s="654">
        <f>SUM(O34,O57,O97)</f>
        <v>0</v>
      </c>
      <c r="P11" s="653">
        <f t="shared" si="7"/>
        <v>0</v>
      </c>
      <c r="Q11" s="656">
        <f t="shared" si="7"/>
        <v>0</v>
      </c>
      <c r="R11" s="134"/>
      <c r="S11" s="134"/>
      <c r="T11" s="134"/>
      <c r="U11" s="134"/>
    </row>
    <row r="12" spans="1:21">
      <c r="A12" s="619"/>
      <c r="B12" s="649" t="s">
        <v>588</v>
      </c>
      <c r="C12" s="650" t="s">
        <v>11</v>
      </c>
      <c r="D12" s="643">
        <f t="shared" si="1"/>
        <v>0</v>
      </c>
      <c r="E12" s="644">
        <f t="shared" si="5"/>
        <v>0</v>
      </c>
      <c r="F12" s="651">
        <f t="shared" si="6"/>
        <v>0</v>
      </c>
      <c r="G12" s="652">
        <f t="shared" si="6"/>
        <v>0</v>
      </c>
      <c r="H12" s="653">
        <f t="shared" si="6"/>
        <v>0</v>
      </c>
      <c r="I12" s="643">
        <f t="shared" si="3"/>
        <v>0</v>
      </c>
      <c r="J12" s="651">
        <f t="shared" si="7"/>
        <v>0</v>
      </c>
      <c r="K12" s="652">
        <f t="shared" si="7"/>
        <v>0</v>
      </c>
      <c r="L12" s="653">
        <f t="shared" si="7"/>
        <v>0</v>
      </c>
      <c r="M12" s="654">
        <f t="shared" si="7"/>
        <v>0</v>
      </c>
      <c r="N12" s="655">
        <f t="shared" si="4"/>
        <v>0</v>
      </c>
      <c r="O12" s="654">
        <f>SUM(O35,O58,O98)</f>
        <v>0</v>
      </c>
      <c r="P12" s="653">
        <f t="shared" si="7"/>
        <v>0</v>
      </c>
      <c r="Q12" s="656">
        <f t="shared" si="7"/>
        <v>0</v>
      </c>
      <c r="R12" s="134"/>
      <c r="S12" s="134"/>
      <c r="T12" s="134"/>
      <c r="U12" s="134"/>
    </row>
    <row r="13" spans="1:21">
      <c r="A13" s="619"/>
      <c r="B13" s="641" t="s">
        <v>99</v>
      </c>
      <c r="C13" s="657" t="s">
        <v>13</v>
      </c>
      <c r="D13" s="643">
        <f t="shared" si="1"/>
        <v>9132.3858500000006</v>
      </c>
      <c r="E13" s="644">
        <f t="shared" si="5"/>
        <v>2564.145284556068</v>
      </c>
      <c r="F13" s="645">
        <f>SUM(F14:F17)</f>
        <v>220.89497189909136</v>
      </c>
      <c r="G13" s="646">
        <f>SUM(G14:G17)</f>
        <v>954.88833581351093</v>
      </c>
      <c r="H13" s="647">
        <f>SUM(H14:H17)</f>
        <v>1388.361976843466</v>
      </c>
      <c r="I13" s="643">
        <f t="shared" si="3"/>
        <v>6561.8263274926958</v>
      </c>
      <c r="J13" s="645">
        <f t="shared" ref="J13:Q13" si="8">SUM(J14:J17)</f>
        <v>3002.7390115213584</v>
      </c>
      <c r="K13" s="646">
        <f t="shared" si="8"/>
        <v>3519.6807008849464</v>
      </c>
      <c r="L13" s="647">
        <f t="shared" si="8"/>
        <v>39.406615086390758</v>
      </c>
      <c r="M13" s="648">
        <f t="shared" si="8"/>
        <v>0</v>
      </c>
      <c r="N13" s="643">
        <f t="shared" si="4"/>
        <v>5.0014406497123263</v>
      </c>
      <c r="O13" s="648">
        <f>SUM(O14:O17)</f>
        <v>5.0014406497123263</v>
      </c>
      <c r="P13" s="647">
        <f t="shared" si="8"/>
        <v>0</v>
      </c>
      <c r="Q13" s="644">
        <f t="shared" si="8"/>
        <v>1.4127973015239375</v>
      </c>
      <c r="R13" s="134"/>
      <c r="S13" s="134"/>
      <c r="T13" s="134"/>
      <c r="U13" s="134"/>
    </row>
    <row r="14" spans="1:21">
      <c r="A14" s="619"/>
      <c r="B14" s="649" t="s">
        <v>101</v>
      </c>
      <c r="C14" s="650" t="s">
        <v>15</v>
      </c>
      <c r="D14" s="643">
        <f t="shared" si="1"/>
        <v>169.40665000000001</v>
      </c>
      <c r="E14" s="644">
        <f t="shared" si="5"/>
        <v>56.753220965304656</v>
      </c>
      <c r="F14" s="651">
        <f t="shared" ref="F14:H17" si="9">SUM(F37,F60,F100)</f>
        <v>24.904184654108171</v>
      </c>
      <c r="G14" s="652">
        <f t="shared" si="9"/>
        <v>8.397124846158146</v>
      </c>
      <c r="H14" s="653">
        <f t="shared" si="9"/>
        <v>23.451911465038343</v>
      </c>
      <c r="I14" s="643">
        <f t="shared" si="3"/>
        <v>106.58102438970961</v>
      </c>
      <c r="J14" s="651">
        <f t="shared" ref="J14:Q17" si="10">SUM(J37,J60,J100)</f>
        <v>45.382479623902967</v>
      </c>
      <c r="K14" s="652">
        <f t="shared" si="10"/>
        <v>49.190511563399312</v>
      </c>
      <c r="L14" s="653">
        <f t="shared" si="10"/>
        <v>12.008033202407328</v>
      </c>
      <c r="M14" s="654">
        <f t="shared" si="10"/>
        <v>0</v>
      </c>
      <c r="N14" s="655">
        <f t="shared" si="4"/>
        <v>4.734826160544789</v>
      </c>
      <c r="O14" s="654">
        <f>SUM(O37,O60,O100)</f>
        <v>4.734826160544789</v>
      </c>
      <c r="P14" s="647">
        <f t="shared" si="10"/>
        <v>0</v>
      </c>
      <c r="Q14" s="644">
        <f t="shared" si="10"/>
        <v>1.3375784844409464</v>
      </c>
      <c r="R14" s="134"/>
      <c r="S14" s="134"/>
      <c r="T14" s="134"/>
      <c r="U14" s="134"/>
    </row>
    <row r="15" spans="1:21">
      <c r="A15" s="619"/>
      <c r="B15" s="649" t="s">
        <v>107</v>
      </c>
      <c r="C15" s="650" t="s">
        <v>589</v>
      </c>
      <c r="D15" s="643">
        <f t="shared" si="1"/>
        <v>21.197140000000005</v>
      </c>
      <c r="E15" s="644">
        <f t="shared" si="5"/>
        <v>18.858055948661455</v>
      </c>
      <c r="F15" s="651">
        <f t="shared" si="9"/>
        <v>18.086389300809802</v>
      </c>
      <c r="G15" s="652">
        <f t="shared" si="9"/>
        <v>0.14344656584595536</v>
      </c>
      <c r="H15" s="653">
        <f t="shared" si="9"/>
        <v>0.62822008200569623</v>
      </c>
      <c r="I15" s="643">
        <f t="shared" si="3"/>
        <v>2.3388165057469377</v>
      </c>
      <c r="J15" s="651">
        <f t="shared" si="10"/>
        <v>1.5149309456765563</v>
      </c>
      <c r="K15" s="652">
        <f t="shared" si="10"/>
        <v>0.51451794470587375</v>
      </c>
      <c r="L15" s="653">
        <f t="shared" si="10"/>
        <v>0.3093676153645078</v>
      </c>
      <c r="M15" s="654">
        <f t="shared" si="10"/>
        <v>0</v>
      </c>
      <c r="N15" s="655">
        <f t="shared" si="4"/>
        <v>2.6754559161187196E-4</v>
      </c>
      <c r="O15" s="654">
        <f>SUM(O38,O61,O101)</f>
        <v>2.6754559161187196E-4</v>
      </c>
      <c r="P15" s="647">
        <f t="shared" si="10"/>
        <v>0</v>
      </c>
      <c r="Q15" s="644">
        <f t="shared" si="10"/>
        <v>0</v>
      </c>
      <c r="R15" s="134"/>
      <c r="S15" s="134"/>
      <c r="T15" s="134"/>
      <c r="U15" s="134"/>
    </row>
    <row r="16" spans="1:21">
      <c r="A16" s="619"/>
      <c r="B16" s="649" t="s">
        <v>114</v>
      </c>
      <c r="C16" s="650" t="s">
        <v>21</v>
      </c>
      <c r="D16" s="643">
        <f t="shared" si="1"/>
        <v>3036.8729600000001</v>
      </c>
      <c r="E16" s="644">
        <f t="shared" si="5"/>
        <v>1267.6334757558773</v>
      </c>
      <c r="F16" s="651">
        <f t="shared" si="9"/>
        <v>0</v>
      </c>
      <c r="G16" s="652">
        <f t="shared" si="9"/>
        <v>0</v>
      </c>
      <c r="H16" s="653">
        <f t="shared" si="9"/>
        <v>1267.6334757558773</v>
      </c>
      <c r="I16" s="643">
        <f t="shared" si="3"/>
        <v>1769.2394842441229</v>
      </c>
      <c r="J16" s="651">
        <f t="shared" si="10"/>
        <v>1769.2394842441229</v>
      </c>
      <c r="K16" s="652">
        <f t="shared" si="10"/>
        <v>0</v>
      </c>
      <c r="L16" s="653">
        <f t="shared" si="10"/>
        <v>0</v>
      </c>
      <c r="M16" s="654">
        <f t="shared" si="10"/>
        <v>0</v>
      </c>
      <c r="N16" s="655">
        <f t="shared" si="4"/>
        <v>0</v>
      </c>
      <c r="O16" s="654">
        <f>SUM(O39,O62,O102)</f>
        <v>0</v>
      </c>
      <c r="P16" s="647">
        <f t="shared" si="10"/>
        <v>0</v>
      </c>
      <c r="Q16" s="644">
        <f t="shared" si="10"/>
        <v>0</v>
      </c>
      <c r="R16" s="134"/>
      <c r="S16" s="134"/>
      <c r="T16" s="134"/>
      <c r="U16" s="134"/>
    </row>
    <row r="17" spans="1:21" ht="38.25">
      <c r="A17" s="619"/>
      <c r="B17" s="649" t="s">
        <v>590</v>
      </c>
      <c r="C17" s="650" t="s">
        <v>591</v>
      </c>
      <c r="D17" s="643">
        <f t="shared" si="1"/>
        <v>5904.9090999999999</v>
      </c>
      <c r="E17" s="644">
        <f t="shared" si="5"/>
        <v>1220.9005318862251</v>
      </c>
      <c r="F17" s="651">
        <f t="shared" si="9"/>
        <v>177.90439794417338</v>
      </c>
      <c r="G17" s="652">
        <f t="shared" si="9"/>
        <v>946.34776440150688</v>
      </c>
      <c r="H17" s="653">
        <f t="shared" si="9"/>
        <v>96.648369540544692</v>
      </c>
      <c r="I17" s="643">
        <f t="shared" si="3"/>
        <v>4683.667002353116</v>
      </c>
      <c r="J17" s="651">
        <f t="shared" si="10"/>
        <v>1186.6021167076558</v>
      </c>
      <c r="K17" s="652">
        <f t="shared" si="10"/>
        <v>3469.9756713768411</v>
      </c>
      <c r="L17" s="653">
        <f t="shared" si="10"/>
        <v>27.089214268618925</v>
      </c>
      <c r="M17" s="654">
        <f t="shared" si="10"/>
        <v>0</v>
      </c>
      <c r="N17" s="655">
        <f t="shared" si="4"/>
        <v>0.26634694357592498</v>
      </c>
      <c r="O17" s="654">
        <f>SUM(O40,O63,O103)</f>
        <v>0.26634694357592498</v>
      </c>
      <c r="P17" s="647">
        <f t="shared" si="10"/>
        <v>0</v>
      </c>
      <c r="Q17" s="644">
        <f t="shared" si="10"/>
        <v>7.5218817082991038E-2</v>
      </c>
      <c r="R17" s="134"/>
      <c r="S17" s="134"/>
      <c r="T17" s="134"/>
      <c r="U17" s="134"/>
    </row>
    <row r="18" spans="1:21">
      <c r="A18" s="619"/>
      <c r="B18" s="641" t="s">
        <v>121</v>
      </c>
      <c r="C18" s="658" t="s">
        <v>25</v>
      </c>
      <c r="D18" s="643">
        <f t="shared" si="1"/>
        <v>58.704570000000004</v>
      </c>
      <c r="E18" s="644">
        <f t="shared" si="5"/>
        <v>1.5281165380295416</v>
      </c>
      <c r="F18" s="645">
        <f>SUM(F19:F20)</f>
        <v>1.2984361549093748E-2</v>
      </c>
      <c r="G18" s="646">
        <f t="shared" ref="G18:Q18" si="11">SUM(G19:G20)</f>
        <v>5.8887235134287515E-2</v>
      </c>
      <c r="H18" s="647">
        <f t="shared" si="11"/>
        <v>1.4562449413461604</v>
      </c>
      <c r="I18" s="643">
        <f t="shared" si="3"/>
        <v>57.176343629991777</v>
      </c>
      <c r="J18" s="645">
        <f t="shared" si="11"/>
        <v>41.7696047091449</v>
      </c>
      <c r="K18" s="646">
        <f t="shared" si="11"/>
        <v>15.279738295900108</v>
      </c>
      <c r="L18" s="647">
        <f t="shared" si="11"/>
        <v>0.12700062494676487</v>
      </c>
      <c r="M18" s="648">
        <f t="shared" si="11"/>
        <v>0</v>
      </c>
      <c r="N18" s="643">
        <f t="shared" si="4"/>
        <v>1.0983197868472777E-4</v>
      </c>
      <c r="O18" s="648">
        <f>SUM(O19:O20)</f>
        <v>1.0983197868472777E-4</v>
      </c>
      <c r="P18" s="647">
        <f t="shared" si="11"/>
        <v>0</v>
      </c>
      <c r="Q18" s="644">
        <f t="shared" si="11"/>
        <v>0</v>
      </c>
      <c r="R18" s="134"/>
      <c r="S18" s="134"/>
      <c r="T18" s="134"/>
      <c r="U18" s="134"/>
    </row>
    <row r="19" spans="1:21" ht="51.75">
      <c r="A19" s="619"/>
      <c r="B19" s="649" t="s">
        <v>123</v>
      </c>
      <c r="C19" s="659" t="s">
        <v>592</v>
      </c>
      <c r="D19" s="643">
        <f t="shared" si="1"/>
        <v>51.387049999999995</v>
      </c>
      <c r="E19" s="644">
        <f t="shared" si="5"/>
        <v>1.5281165380295416</v>
      </c>
      <c r="F19" s="651">
        <f>SUM(F42,F65,F105)</f>
        <v>1.2984361549093748E-2</v>
      </c>
      <c r="G19" s="652">
        <f>SUM(G42,G65,G105)</f>
        <v>5.8887235134287515E-2</v>
      </c>
      <c r="H19" s="653">
        <f>SUM(H42,H65,H105)</f>
        <v>1.4562449413461604</v>
      </c>
      <c r="I19" s="643">
        <f t="shared" si="3"/>
        <v>49.858823629991768</v>
      </c>
      <c r="J19" s="651">
        <f t="shared" ref="J19:Q19" si="12">SUM(J42,J65,J105)</f>
        <v>39.069604709144897</v>
      </c>
      <c r="K19" s="652">
        <f t="shared" si="12"/>
        <v>10.662218295900107</v>
      </c>
      <c r="L19" s="653">
        <f t="shared" si="12"/>
        <v>0.12700062494676487</v>
      </c>
      <c r="M19" s="654">
        <f t="shared" si="12"/>
        <v>0</v>
      </c>
      <c r="N19" s="655">
        <f t="shared" si="4"/>
        <v>1.0983197868472777E-4</v>
      </c>
      <c r="O19" s="654">
        <f>SUM(O42,O65,O105)</f>
        <v>1.0983197868472777E-4</v>
      </c>
      <c r="P19" s="647">
        <f t="shared" si="12"/>
        <v>0</v>
      </c>
      <c r="Q19" s="644">
        <f t="shared" si="12"/>
        <v>0</v>
      </c>
      <c r="R19" s="134"/>
      <c r="S19" s="134"/>
      <c r="T19" s="134"/>
      <c r="U19" s="134"/>
    </row>
    <row r="20" spans="1:21">
      <c r="A20" s="619"/>
      <c r="B20" s="649" t="s">
        <v>125</v>
      </c>
      <c r="C20" s="659" t="s">
        <v>29</v>
      </c>
      <c r="D20" s="643">
        <f t="shared" si="1"/>
        <v>7.3175200000000009</v>
      </c>
      <c r="E20" s="644">
        <f t="shared" si="5"/>
        <v>0</v>
      </c>
      <c r="F20" s="651">
        <f>SUM(F43,F66)</f>
        <v>0</v>
      </c>
      <c r="G20" s="652">
        <f>SUM(G43,G66)</f>
        <v>0</v>
      </c>
      <c r="H20" s="653">
        <f>SUM(H43,H66)</f>
        <v>0</v>
      </c>
      <c r="I20" s="643">
        <f t="shared" si="3"/>
        <v>7.3175200000000009</v>
      </c>
      <c r="J20" s="651">
        <f t="shared" ref="J20:Q20" si="13">SUM(J43,J66)</f>
        <v>2.7</v>
      </c>
      <c r="K20" s="652">
        <f t="shared" si="13"/>
        <v>4.6175200000000007</v>
      </c>
      <c r="L20" s="653">
        <f t="shared" si="13"/>
        <v>0</v>
      </c>
      <c r="M20" s="654">
        <f t="shared" si="13"/>
        <v>0</v>
      </c>
      <c r="N20" s="655">
        <f t="shared" si="4"/>
        <v>0</v>
      </c>
      <c r="O20" s="654">
        <f>SUM(O43,O66)</f>
        <v>0</v>
      </c>
      <c r="P20" s="647">
        <f t="shared" si="13"/>
        <v>0</v>
      </c>
      <c r="Q20" s="644">
        <f t="shared" si="13"/>
        <v>0</v>
      </c>
      <c r="R20" s="134"/>
      <c r="S20" s="134"/>
      <c r="T20" s="134"/>
      <c r="U20" s="134"/>
    </row>
    <row r="21" spans="1:21">
      <c r="A21" s="619"/>
      <c r="B21" s="641" t="s">
        <v>265</v>
      </c>
      <c r="C21" s="658" t="s">
        <v>31</v>
      </c>
      <c r="D21" s="643">
        <f t="shared" si="1"/>
        <v>0</v>
      </c>
      <c r="E21" s="644">
        <f t="shared" si="5"/>
        <v>0</v>
      </c>
      <c r="F21" s="645">
        <f>SUM(F22:F23)</f>
        <v>0</v>
      </c>
      <c r="G21" s="646">
        <f t="shared" ref="G21:Q21" si="14">SUM(G22:G23)</f>
        <v>0</v>
      </c>
      <c r="H21" s="647">
        <f t="shared" si="14"/>
        <v>0</v>
      </c>
      <c r="I21" s="643">
        <f t="shared" si="3"/>
        <v>0</v>
      </c>
      <c r="J21" s="645">
        <f t="shared" si="14"/>
        <v>0</v>
      </c>
      <c r="K21" s="646">
        <f t="shared" si="14"/>
        <v>0</v>
      </c>
      <c r="L21" s="647">
        <f t="shared" si="14"/>
        <v>0</v>
      </c>
      <c r="M21" s="648">
        <f t="shared" si="14"/>
        <v>0</v>
      </c>
      <c r="N21" s="643">
        <f t="shared" si="4"/>
        <v>0</v>
      </c>
      <c r="O21" s="648">
        <f>SUM(O22:O23)</f>
        <v>0</v>
      </c>
      <c r="P21" s="647">
        <f t="shared" si="14"/>
        <v>0</v>
      </c>
      <c r="Q21" s="644">
        <f t="shared" si="14"/>
        <v>0</v>
      </c>
      <c r="R21" s="134"/>
      <c r="S21" s="134"/>
      <c r="T21" s="134"/>
      <c r="U21" s="134"/>
    </row>
    <row r="22" spans="1:21">
      <c r="A22" s="619"/>
      <c r="B22" s="660" t="s">
        <v>593</v>
      </c>
      <c r="C22" s="659" t="s">
        <v>594</v>
      </c>
      <c r="D22" s="643">
        <f t="shared" si="1"/>
        <v>0</v>
      </c>
      <c r="E22" s="661">
        <f t="shared" si="5"/>
        <v>0</v>
      </c>
      <c r="F22" s="662">
        <f t="shared" ref="F22:H23" si="15">SUM(F45,F68,F107)</f>
        <v>0</v>
      </c>
      <c r="G22" s="663">
        <f t="shared" si="15"/>
        <v>0</v>
      </c>
      <c r="H22" s="664">
        <f t="shared" si="15"/>
        <v>0</v>
      </c>
      <c r="I22" s="665">
        <f t="shared" si="3"/>
        <v>0</v>
      </c>
      <c r="J22" s="662">
        <f t="shared" ref="J22:Q23" si="16">SUM(J45,J68,J107)</f>
        <v>0</v>
      </c>
      <c r="K22" s="663">
        <f t="shared" si="16"/>
        <v>0</v>
      </c>
      <c r="L22" s="664">
        <f t="shared" si="16"/>
        <v>0</v>
      </c>
      <c r="M22" s="666">
        <f t="shared" si="16"/>
        <v>0</v>
      </c>
      <c r="N22" s="367">
        <f t="shared" si="4"/>
        <v>0</v>
      </c>
      <c r="O22" s="654">
        <f>SUM(O45,O68,O107)</f>
        <v>0</v>
      </c>
      <c r="P22" s="664">
        <f t="shared" si="16"/>
        <v>0</v>
      </c>
      <c r="Q22" s="667">
        <f t="shared" si="16"/>
        <v>0</v>
      </c>
      <c r="R22" s="134"/>
      <c r="S22" s="134"/>
      <c r="T22" s="134"/>
      <c r="U22" s="134"/>
    </row>
    <row r="23" spans="1:21" ht="26.25">
      <c r="A23" s="619"/>
      <c r="B23" s="660" t="s">
        <v>595</v>
      </c>
      <c r="C23" s="668" t="s">
        <v>596</v>
      </c>
      <c r="D23" s="643">
        <f t="shared" si="1"/>
        <v>0</v>
      </c>
      <c r="E23" s="661">
        <f t="shared" si="5"/>
        <v>0</v>
      </c>
      <c r="F23" s="662">
        <f t="shared" si="15"/>
        <v>0</v>
      </c>
      <c r="G23" s="663">
        <f t="shared" si="15"/>
        <v>0</v>
      </c>
      <c r="H23" s="664">
        <f t="shared" si="15"/>
        <v>0</v>
      </c>
      <c r="I23" s="665">
        <f t="shared" si="3"/>
        <v>0</v>
      </c>
      <c r="J23" s="662">
        <f t="shared" si="16"/>
        <v>0</v>
      </c>
      <c r="K23" s="663">
        <f t="shared" si="16"/>
        <v>0</v>
      </c>
      <c r="L23" s="664">
        <f t="shared" si="16"/>
        <v>0</v>
      </c>
      <c r="M23" s="666">
        <f t="shared" si="16"/>
        <v>0</v>
      </c>
      <c r="N23" s="367">
        <f t="shared" si="4"/>
        <v>0</v>
      </c>
      <c r="O23" s="654">
        <f>SUM(O46,O69,O108)</f>
        <v>0</v>
      </c>
      <c r="P23" s="664">
        <f t="shared" si="16"/>
        <v>0</v>
      </c>
      <c r="Q23" s="667">
        <f t="shared" si="16"/>
        <v>0</v>
      </c>
      <c r="R23" s="134"/>
      <c r="S23" s="134"/>
      <c r="T23" s="134"/>
      <c r="U23" s="134"/>
    </row>
    <row r="24" spans="1:21">
      <c r="A24" s="619"/>
      <c r="B24" s="641" t="s">
        <v>267</v>
      </c>
      <c r="C24" s="669" t="s">
        <v>37</v>
      </c>
      <c r="D24" s="670">
        <f t="shared" si="1"/>
        <v>50.135950000000008</v>
      </c>
      <c r="E24" s="671">
        <f t="shared" si="5"/>
        <v>6.3725756709663868</v>
      </c>
      <c r="F24" s="672">
        <f>SUM(F25:F26)</f>
        <v>1.7990317701920238</v>
      </c>
      <c r="G24" s="673">
        <f>SUM(G25:G26)</f>
        <v>0.85018468549637349</v>
      </c>
      <c r="H24" s="674">
        <f>SUM(H25:H26)</f>
        <v>3.7233592152779895</v>
      </c>
      <c r="I24" s="675">
        <f t="shared" si="3"/>
        <v>43.761788629415655</v>
      </c>
      <c r="J24" s="672">
        <f t="shared" ref="J24:Q24" si="17">SUM(J25:J26)</f>
        <v>38.878751648762893</v>
      </c>
      <c r="K24" s="673">
        <f t="shared" si="17"/>
        <v>3.049464965733355</v>
      </c>
      <c r="L24" s="674">
        <f t="shared" si="17"/>
        <v>1.8335720149194024</v>
      </c>
      <c r="M24" s="676">
        <f t="shared" si="17"/>
        <v>0</v>
      </c>
      <c r="N24" s="675">
        <f t="shared" si="4"/>
        <v>1.5856996179661009E-3</v>
      </c>
      <c r="O24" s="676">
        <f>SUM(O25:O26)</f>
        <v>1.5856996179661009E-3</v>
      </c>
      <c r="P24" s="674">
        <f t="shared" si="17"/>
        <v>0</v>
      </c>
      <c r="Q24" s="671">
        <f t="shared" si="17"/>
        <v>0</v>
      </c>
      <c r="R24" s="134"/>
      <c r="S24" s="134"/>
      <c r="T24" s="134"/>
      <c r="U24" s="134"/>
    </row>
    <row r="25" spans="1:21">
      <c r="A25" s="619"/>
      <c r="B25" s="677" t="s">
        <v>269</v>
      </c>
      <c r="C25" s="678" t="s">
        <v>39</v>
      </c>
      <c r="D25" s="679">
        <f t="shared" si="1"/>
        <v>17.550000000000004</v>
      </c>
      <c r="E25" s="680">
        <f t="shared" si="5"/>
        <v>4.4863587150530693</v>
      </c>
      <c r="F25" s="681">
        <f t="shared" ref="F25:H26" si="18">SUM(F48,F71,F110)</f>
        <v>0.17664770944697306</v>
      </c>
      <c r="G25" s="682">
        <f t="shared" si="18"/>
        <v>0.8011402919432139</v>
      </c>
      <c r="H25" s="683">
        <f t="shared" si="18"/>
        <v>3.5085707136628823</v>
      </c>
      <c r="I25" s="412">
        <f t="shared" si="3"/>
        <v>13.06214705919041</v>
      </c>
      <c r="J25" s="681">
        <f t="shared" ref="J25:Q26" si="19">SUM(J48,J71,J110)</f>
        <v>8.460796624413204</v>
      </c>
      <c r="K25" s="682">
        <f t="shared" si="19"/>
        <v>2.8735512349200554</v>
      </c>
      <c r="L25" s="683">
        <f t="shared" si="19"/>
        <v>1.7277991998571502</v>
      </c>
      <c r="M25" s="684">
        <f t="shared" si="19"/>
        <v>0</v>
      </c>
      <c r="N25" s="519">
        <f t="shared" si="4"/>
        <v>1.4942257565247847E-3</v>
      </c>
      <c r="O25" s="654">
        <f>SUM(O48,O71,O110)</f>
        <v>1.4942257565247847E-3</v>
      </c>
      <c r="P25" s="683">
        <f t="shared" si="19"/>
        <v>0</v>
      </c>
      <c r="Q25" s="685">
        <f t="shared" si="19"/>
        <v>0</v>
      </c>
      <c r="R25" s="134"/>
      <c r="S25" s="134"/>
      <c r="T25" s="134"/>
      <c r="U25" s="134"/>
    </row>
    <row r="26" spans="1:21" ht="26.25">
      <c r="A26" s="619"/>
      <c r="B26" s="677" t="s">
        <v>271</v>
      </c>
      <c r="C26" s="686" t="s">
        <v>41</v>
      </c>
      <c r="D26" s="670">
        <f t="shared" si="1"/>
        <v>32.585949999999997</v>
      </c>
      <c r="E26" s="671">
        <f t="shared" si="5"/>
        <v>1.8862169559133171</v>
      </c>
      <c r="F26" s="516">
        <f t="shared" si="18"/>
        <v>1.6223840607450506</v>
      </c>
      <c r="G26" s="517">
        <f t="shared" si="18"/>
        <v>4.9044393553159552E-2</v>
      </c>
      <c r="H26" s="518">
        <f t="shared" si="18"/>
        <v>0.21478850161510699</v>
      </c>
      <c r="I26" s="675">
        <f t="shared" si="3"/>
        <v>30.699641570225239</v>
      </c>
      <c r="J26" s="516">
        <f t="shared" si="19"/>
        <v>30.417955024349688</v>
      </c>
      <c r="K26" s="517">
        <f t="shared" si="19"/>
        <v>0.1759137308132997</v>
      </c>
      <c r="L26" s="518">
        <f t="shared" si="19"/>
        <v>0.10577281506225214</v>
      </c>
      <c r="M26" s="687">
        <f t="shared" si="19"/>
        <v>0</v>
      </c>
      <c r="N26" s="367">
        <f t="shared" si="4"/>
        <v>9.1473861441316131E-5</v>
      </c>
      <c r="O26" s="654">
        <f>SUM(O49,O72,O111)</f>
        <v>9.1473861441316131E-5</v>
      </c>
      <c r="P26" s="518">
        <f t="shared" si="19"/>
        <v>0</v>
      </c>
      <c r="Q26" s="515">
        <f t="shared" si="19"/>
        <v>0</v>
      </c>
      <c r="R26" s="134"/>
      <c r="S26" s="134"/>
      <c r="T26" s="134"/>
      <c r="U26" s="134"/>
    </row>
    <row r="27" spans="1:21">
      <c r="A27" s="619"/>
      <c r="B27" s="688" t="s">
        <v>275</v>
      </c>
      <c r="C27" s="689" t="s">
        <v>597</v>
      </c>
      <c r="D27" s="670">
        <f t="shared" si="1"/>
        <v>0</v>
      </c>
      <c r="E27" s="671">
        <f t="shared" si="5"/>
        <v>0</v>
      </c>
      <c r="F27" s="672">
        <f>SUM(F28:F30)</f>
        <v>0</v>
      </c>
      <c r="G27" s="673">
        <f t="shared" ref="G27:Q27" si="20">SUM(G28:G30)</f>
        <v>0</v>
      </c>
      <c r="H27" s="674">
        <f t="shared" si="20"/>
        <v>0</v>
      </c>
      <c r="I27" s="675">
        <f t="shared" si="3"/>
        <v>0</v>
      </c>
      <c r="J27" s="672">
        <f t="shared" si="20"/>
        <v>0</v>
      </c>
      <c r="K27" s="673">
        <f t="shared" si="20"/>
        <v>0</v>
      </c>
      <c r="L27" s="674">
        <f t="shared" si="20"/>
        <v>0</v>
      </c>
      <c r="M27" s="676">
        <f t="shared" si="20"/>
        <v>0</v>
      </c>
      <c r="N27" s="675">
        <f t="shared" si="4"/>
        <v>0</v>
      </c>
      <c r="O27" s="676">
        <f>SUM(O28:O30)</f>
        <v>0</v>
      </c>
      <c r="P27" s="674">
        <f t="shared" si="20"/>
        <v>0</v>
      </c>
      <c r="Q27" s="671">
        <f t="shared" si="20"/>
        <v>0</v>
      </c>
      <c r="R27" s="134"/>
      <c r="S27" s="134"/>
      <c r="T27" s="134"/>
      <c r="U27" s="134"/>
    </row>
    <row r="28" spans="1:21">
      <c r="A28" s="619"/>
      <c r="B28" s="690" t="s">
        <v>277</v>
      </c>
      <c r="C28" s="686" t="s">
        <v>1358</v>
      </c>
      <c r="D28" s="670">
        <f t="shared" si="1"/>
        <v>0</v>
      </c>
      <c r="E28" s="671">
        <f t="shared" si="5"/>
        <v>0</v>
      </c>
      <c r="F28" s="516">
        <f t="shared" ref="F28:H30" si="21">SUM(F51,F74,F113)</f>
        <v>0</v>
      </c>
      <c r="G28" s="517">
        <f t="shared" si="21"/>
        <v>0</v>
      </c>
      <c r="H28" s="518">
        <f t="shared" si="21"/>
        <v>0</v>
      </c>
      <c r="I28" s="675">
        <f t="shared" si="3"/>
        <v>0</v>
      </c>
      <c r="J28" s="516">
        <f t="shared" ref="J28:Q30" si="22">SUM(J51,J74,J113)</f>
        <v>0</v>
      </c>
      <c r="K28" s="517">
        <f t="shared" si="22"/>
        <v>0</v>
      </c>
      <c r="L28" s="518">
        <f t="shared" si="22"/>
        <v>0</v>
      </c>
      <c r="M28" s="687">
        <f t="shared" si="22"/>
        <v>0</v>
      </c>
      <c r="N28" s="519">
        <f t="shared" si="4"/>
        <v>0</v>
      </c>
      <c r="O28" s="687">
        <f>SUM(O51,O74,O113)</f>
        <v>0</v>
      </c>
      <c r="P28" s="518">
        <f t="shared" si="22"/>
        <v>0</v>
      </c>
      <c r="Q28" s="515">
        <f t="shared" si="22"/>
        <v>0</v>
      </c>
      <c r="R28" s="134"/>
      <c r="S28" s="134"/>
      <c r="T28" s="134"/>
      <c r="U28" s="134"/>
    </row>
    <row r="29" spans="1:21">
      <c r="A29" s="619"/>
      <c r="B29" s="690" t="s">
        <v>598</v>
      </c>
      <c r="C29" s="686" t="s">
        <v>1358</v>
      </c>
      <c r="D29" s="670">
        <f t="shared" si="1"/>
        <v>0</v>
      </c>
      <c r="E29" s="671">
        <f t="shared" si="5"/>
        <v>0</v>
      </c>
      <c r="F29" s="516">
        <f t="shared" si="21"/>
        <v>0</v>
      </c>
      <c r="G29" s="517">
        <f t="shared" si="21"/>
        <v>0</v>
      </c>
      <c r="H29" s="518">
        <f t="shared" si="21"/>
        <v>0</v>
      </c>
      <c r="I29" s="675">
        <f t="shared" si="3"/>
        <v>0</v>
      </c>
      <c r="J29" s="516">
        <f t="shared" si="22"/>
        <v>0</v>
      </c>
      <c r="K29" s="517">
        <f t="shared" si="22"/>
        <v>0</v>
      </c>
      <c r="L29" s="518">
        <f t="shared" si="22"/>
        <v>0</v>
      </c>
      <c r="M29" s="687">
        <f t="shared" si="22"/>
        <v>0</v>
      </c>
      <c r="N29" s="519">
        <f t="shared" si="4"/>
        <v>0</v>
      </c>
      <c r="O29" s="687">
        <f>SUM(O52,O75,O114)</f>
        <v>0</v>
      </c>
      <c r="P29" s="518">
        <f t="shared" si="22"/>
        <v>0</v>
      </c>
      <c r="Q29" s="515">
        <f t="shared" si="22"/>
        <v>0</v>
      </c>
      <c r="R29" s="134"/>
      <c r="S29" s="134"/>
      <c r="T29" s="134"/>
      <c r="U29" s="134"/>
    </row>
    <row r="30" spans="1:21" ht="15.75" thickBot="1">
      <c r="A30" s="619"/>
      <c r="B30" s="691" t="s">
        <v>599</v>
      </c>
      <c r="C30" s="692" t="s">
        <v>1358</v>
      </c>
      <c r="D30" s="693">
        <f t="shared" si="1"/>
        <v>0</v>
      </c>
      <c r="E30" s="694">
        <f t="shared" si="5"/>
        <v>0</v>
      </c>
      <c r="F30" s="695">
        <f t="shared" si="21"/>
        <v>0</v>
      </c>
      <c r="G30" s="696">
        <f t="shared" si="21"/>
        <v>0</v>
      </c>
      <c r="H30" s="697">
        <f t="shared" si="21"/>
        <v>0</v>
      </c>
      <c r="I30" s="698">
        <f t="shared" si="3"/>
        <v>0</v>
      </c>
      <c r="J30" s="695">
        <f t="shared" si="22"/>
        <v>0</v>
      </c>
      <c r="K30" s="696">
        <f t="shared" si="22"/>
        <v>0</v>
      </c>
      <c r="L30" s="697">
        <f t="shared" si="22"/>
        <v>0</v>
      </c>
      <c r="M30" s="699">
        <f t="shared" si="22"/>
        <v>0</v>
      </c>
      <c r="N30" s="700">
        <f t="shared" si="4"/>
        <v>0</v>
      </c>
      <c r="O30" s="699">
        <f>SUM(O53,O76,O115)</f>
        <v>0</v>
      </c>
      <c r="P30" s="697">
        <f t="shared" si="22"/>
        <v>0</v>
      </c>
      <c r="Q30" s="701">
        <f t="shared" si="22"/>
        <v>0</v>
      </c>
      <c r="R30" s="134"/>
      <c r="S30" s="134"/>
      <c r="T30" s="134"/>
      <c r="U30" s="134"/>
    </row>
    <row r="31" spans="1:21" ht="16.5" thickTop="1" thickBot="1">
      <c r="A31" s="619"/>
      <c r="B31" s="633" t="s">
        <v>50</v>
      </c>
      <c r="C31" s="634" t="s">
        <v>600</v>
      </c>
      <c r="D31" s="635">
        <f t="shared" si="1"/>
        <v>9074.2187799999992</v>
      </c>
      <c r="E31" s="636">
        <f>E32+E36+E41+E44+E47+E50</f>
        <v>2525.5001157558777</v>
      </c>
      <c r="F31" s="637">
        <f t="shared" ref="F31:Q31" si="23">F32+F36+F41+F44+F47+F50</f>
        <v>215.70452000000003</v>
      </c>
      <c r="G31" s="638">
        <f t="shared" si="23"/>
        <v>945.83068999999989</v>
      </c>
      <c r="H31" s="639">
        <f t="shared" si="23"/>
        <v>1363.9649057558772</v>
      </c>
      <c r="I31" s="635">
        <f t="shared" si="23"/>
        <v>6548.718664244122</v>
      </c>
      <c r="J31" s="637">
        <f t="shared" si="23"/>
        <v>3023.8634342441228</v>
      </c>
      <c r="K31" s="638">
        <f t="shared" si="23"/>
        <v>3498.5380399999995</v>
      </c>
      <c r="L31" s="639">
        <f t="shared" si="23"/>
        <v>26.31719</v>
      </c>
      <c r="M31" s="640">
        <f t="shared" si="23"/>
        <v>0</v>
      </c>
      <c r="N31" s="635">
        <f t="shared" si="4"/>
        <v>0</v>
      </c>
      <c r="O31" s="640">
        <f>O32+O36+O41+O44+O47+O50</f>
        <v>0</v>
      </c>
      <c r="P31" s="639">
        <f t="shared" si="23"/>
        <v>0</v>
      </c>
      <c r="Q31" s="636">
        <f t="shared" si="23"/>
        <v>0</v>
      </c>
      <c r="R31" s="134"/>
      <c r="S31" s="134"/>
      <c r="T31" s="134"/>
      <c r="U31" s="134"/>
    </row>
    <row r="32" spans="1:21" ht="15.75" thickTop="1">
      <c r="A32" s="619"/>
      <c r="B32" s="641" t="s">
        <v>52</v>
      </c>
      <c r="C32" s="642" t="s">
        <v>6</v>
      </c>
      <c r="D32" s="643">
        <f t="shared" si="1"/>
        <v>0</v>
      </c>
      <c r="E32" s="644">
        <f>SUM(F32:H32)</f>
        <v>0</v>
      </c>
      <c r="F32" s="645">
        <f>SUM(F33:F35)</f>
        <v>0</v>
      </c>
      <c r="G32" s="646">
        <f>SUM(G33:G35)</f>
        <v>0</v>
      </c>
      <c r="H32" s="647">
        <f>SUM(H33:H35)</f>
        <v>0</v>
      </c>
      <c r="I32" s="643">
        <f t="shared" ref="I32:I53" si="24">SUM(J32:L32)</f>
        <v>0</v>
      </c>
      <c r="J32" s="645">
        <f t="shared" ref="J32:Q32" si="25">SUM(J33:J35)</f>
        <v>0</v>
      </c>
      <c r="K32" s="646">
        <f t="shared" si="25"/>
        <v>0</v>
      </c>
      <c r="L32" s="647">
        <f t="shared" si="25"/>
        <v>0</v>
      </c>
      <c r="M32" s="648">
        <f t="shared" si="25"/>
        <v>0</v>
      </c>
      <c r="N32" s="643">
        <f t="shared" si="4"/>
        <v>0</v>
      </c>
      <c r="O32" s="648">
        <f>SUM(O33:O35)</f>
        <v>0</v>
      </c>
      <c r="P32" s="647">
        <f t="shared" si="25"/>
        <v>0</v>
      </c>
      <c r="Q32" s="644">
        <f t="shared" si="25"/>
        <v>0</v>
      </c>
      <c r="R32" s="134"/>
      <c r="S32" s="134"/>
      <c r="T32" s="134"/>
      <c r="U32" s="134"/>
    </row>
    <row r="33" spans="1:21">
      <c r="A33" s="619"/>
      <c r="B33" s="649" t="s">
        <v>130</v>
      </c>
      <c r="C33" s="650" t="s">
        <v>8</v>
      </c>
      <c r="D33" s="643">
        <f t="shared" si="1"/>
        <v>0</v>
      </c>
      <c r="E33" s="644">
        <f t="shared" ref="E33:E53" si="26">SUM(F33:H33)</f>
        <v>0</v>
      </c>
      <c r="F33" s="702">
        <v>0</v>
      </c>
      <c r="G33" s="703">
        <v>0</v>
      </c>
      <c r="H33" s="704">
        <v>0</v>
      </c>
      <c r="I33" s="643">
        <f t="shared" si="24"/>
        <v>0</v>
      </c>
      <c r="J33" s="702">
        <v>0</v>
      </c>
      <c r="K33" s="703">
        <v>0</v>
      </c>
      <c r="L33" s="704">
        <v>0</v>
      </c>
      <c r="M33" s="705">
        <v>0</v>
      </c>
      <c r="N33" s="655">
        <f t="shared" si="4"/>
        <v>0</v>
      </c>
      <c r="O33" s="705">
        <v>0</v>
      </c>
      <c r="P33" s="706">
        <v>0</v>
      </c>
      <c r="Q33" s="707">
        <v>0</v>
      </c>
      <c r="R33" s="134" t="s">
        <v>1316</v>
      </c>
      <c r="S33" s="134"/>
      <c r="T33" s="134"/>
      <c r="U33" s="134"/>
    </row>
    <row r="34" spans="1:21">
      <c r="A34" s="619"/>
      <c r="B34" s="649" t="s">
        <v>132</v>
      </c>
      <c r="C34" s="650" t="s">
        <v>9</v>
      </c>
      <c r="D34" s="643">
        <f t="shared" si="1"/>
        <v>0</v>
      </c>
      <c r="E34" s="644">
        <f t="shared" si="26"/>
        <v>0</v>
      </c>
      <c r="F34" s="702">
        <v>0</v>
      </c>
      <c r="G34" s="703">
        <v>0</v>
      </c>
      <c r="H34" s="704">
        <v>0</v>
      </c>
      <c r="I34" s="643">
        <f t="shared" si="24"/>
        <v>0</v>
      </c>
      <c r="J34" s="702">
        <v>0</v>
      </c>
      <c r="K34" s="703">
        <v>0</v>
      </c>
      <c r="L34" s="704">
        <v>0</v>
      </c>
      <c r="M34" s="705">
        <v>0</v>
      </c>
      <c r="N34" s="655">
        <f t="shared" si="4"/>
        <v>0</v>
      </c>
      <c r="O34" s="705">
        <v>0</v>
      </c>
      <c r="P34" s="706">
        <v>0</v>
      </c>
      <c r="Q34" s="707">
        <v>0</v>
      </c>
      <c r="R34" s="134" t="s">
        <v>1318</v>
      </c>
      <c r="S34" s="134"/>
      <c r="T34" s="134"/>
      <c r="U34" s="134"/>
    </row>
    <row r="35" spans="1:21">
      <c r="A35" s="619"/>
      <c r="B35" s="649" t="s">
        <v>134</v>
      </c>
      <c r="C35" s="650" t="s">
        <v>11</v>
      </c>
      <c r="D35" s="643">
        <f t="shared" si="1"/>
        <v>0</v>
      </c>
      <c r="E35" s="644">
        <f t="shared" si="26"/>
        <v>0</v>
      </c>
      <c r="F35" s="702">
        <v>0</v>
      </c>
      <c r="G35" s="703">
        <v>0</v>
      </c>
      <c r="H35" s="704">
        <v>0</v>
      </c>
      <c r="I35" s="643">
        <f t="shared" si="24"/>
        <v>0</v>
      </c>
      <c r="J35" s="702">
        <v>0</v>
      </c>
      <c r="K35" s="703">
        <v>0</v>
      </c>
      <c r="L35" s="704">
        <v>0</v>
      </c>
      <c r="M35" s="705">
        <v>0</v>
      </c>
      <c r="N35" s="655">
        <f t="shared" si="4"/>
        <v>0</v>
      </c>
      <c r="O35" s="705">
        <v>0</v>
      </c>
      <c r="P35" s="706">
        <v>0</v>
      </c>
      <c r="Q35" s="707">
        <v>0</v>
      </c>
      <c r="R35" s="134" t="s">
        <v>1320</v>
      </c>
      <c r="S35" s="134"/>
      <c r="T35" s="134"/>
      <c r="U35" s="134"/>
    </row>
    <row r="36" spans="1:21">
      <c r="A36" s="619"/>
      <c r="B36" s="641" t="s">
        <v>135</v>
      </c>
      <c r="C36" s="657" t="s">
        <v>13</v>
      </c>
      <c r="D36" s="643">
        <f t="shared" si="1"/>
        <v>8985.2926399999997</v>
      </c>
      <c r="E36" s="644">
        <f t="shared" si="26"/>
        <v>2522.6901957558775</v>
      </c>
      <c r="F36" s="645">
        <f>SUM(F37:F40)</f>
        <v>214.09295000000003</v>
      </c>
      <c r="G36" s="646">
        <f>SUM(G37:G40)</f>
        <v>945.83068999999989</v>
      </c>
      <c r="H36" s="647">
        <f>SUM(H37:H40)</f>
        <v>1362.7665557558773</v>
      </c>
      <c r="I36" s="643">
        <f t="shared" si="24"/>
        <v>6462.6024442441221</v>
      </c>
      <c r="J36" s="645">
        <f t="shared" ref="J36:Q36" si="27">SUM(J37:J40)</f>
        <v>2952.8157342441227</v>
      </c>
      <c r="K36" s="646">
        <f t="shared" si="27"/>
        <v>3483.4695199999996</v>
      </c>
      <c r="L36" s="647">
        <f t="shared" si="27"/>
        <v>26.31719</v>
      </c>
      <c r="M36" s="648">
        <f t="shared" si="27"/>
        <v>0</v>
      </c>
      <c r="N36" s="643">
        <f t="shared" si="4"/>
        <v>0</v>
      </c>
      <c r="O36" s="648">
        <f>SUM(O37:O40)</f>
        <v>0</v>
      </c>
      <c r="P36" s="647">
        <f t="shared" si="27"/>
        <v>0</v>
      </c>
      <c r="Q36" s="644">
        <f t="shared" si="27"/>
        <v>0</v>
      </c>
      <c r="R36" s="134"/>
      <c r="S36" s="134"/>
      <c r="T36" s="134"/>
      <c r="U36" s="134"/>
    </row>
    <row r="37" spans="1:21">
      <c r="A37" s="619"/>
      <c r="B37" s="649" t="s">
        <v>137</v>
      </c>
      <c r="C37" s="650" t="s">
        <v>15</v>
      </c>
      <c r="D37" s="643">
        <f t="shared" si="1"/>
        <v>34.050339999999998</v>
      </c>
      <c r="E37" s="644">
        <f t="shared" si="26"/>
        <v>18.503619999999998</v>
      </c>
      <c r="F37" s="702">
        <v>18.503619999999998</v>
      </c>
      <c r="G37" s="703">
        <v>0</v>
      </c>
      <c r="H37" s="704">
        <v>0</v>
      </c>
      <c r="I37" s="643">
        <f t="shared" si="24"/>
        <v>15.546719999999999</v>
      </c>
      <c r="J37" s="702">
        <v>0</v>
      </c>
      <c r="K37" s="703">
        <v>15.546719999999999</v>
      </c>
      <c r="L37" s="704">
        <v>0</v>
      </c>
      <c r="M37" s="705">
        <v>0</v>
      </c>
      <c r="N37" s="655">
        <f t="shared" si="4"/>
        <v>0</v>
      </c>
      <c r="O37" s="705">
        <v>0</v>
      </c>
      <c r="P37" s="706">
        <v>0</v>
      </c>
      <c r="Q37" s="707">
        <v>0</v>
      </c>
      <c r="R37" s="134" t="s">
        <v>1322</v>
      </c>
      <c r="S37" s="134"/>
      <c r="T37" s="134"/>
      <c r="U37" s="134"/>
    </row>
    <row r="38" spans="1:21">
      <c r="A38" s="619"/>
      <c r="B38" s="649" t="s">
        <v>139</v>
      </c>
      <c r="C38" s="650" t="s">
        <v>589</v>
      </c>
      <c r="D38" s="643">
        <f t="shared" si="1"/>
        <v>18.054760000000002</v>
      </c>
      <c r="E38" s="644">
        <f t="shared" si="26"/>
        <v>18.054760000000002</v>
      </c>
      <c r="F38" s="702">
        <v>18.054760000000002</v>
      </c>
      <c r="G38" s="703">
        <v>0</v>
      </c>
      <c r="H38" s="704">
        <v>0</v>
      </c>
      <c r="I38" s="643">
        <f t="shared" si="24"/>
        <v>0</v>
      </c>
      <c r="J38" s="702">
        <v>0</v>
      </c>
      <c r="K38" s="703">
        <v>0</v>
      </c>
      <c r="L38" s="704">
        <v>0</v>
      </c>
      <c r="M38" s="705">
        <v>0</v>
      </c>
      <c r="N38" s="655">
        <f t="shared" si="4"/>
        <v>0</v>
      </c>
      <c r="O38" s="705">
        <v>0</v>
      </c>
      <c r="P38" s="706">
        <v>0</v>
      </c>
      <c r="Q38" s="707">
        <v>0</v>
      </c>
      <c r="R38" s="512" t="s">
        <v>1359</v>
      </c>
      <c r="S38" s="512" t="s">
        <v>1360</v>
      </c>
      <c r="T38" s="512" t="s">
        <v>1361</v>
      </c>
      <c r="U38" s="512" t="s">
        <v>1362</v>
      </c>
    </row>
    <row r="39" spans="1:21">
      <c r="A39" s="619"/>
      <c r="B39" s="649" t="s">
        <v>601</v>
      </c>
      <c r="C39" s="650" t="s">
        <v>21</v>
      </c>
      <c r="D39" s="643">
        <f t="shared" si="1"/>
        <v>3036.8729600000001</v>
      </c>
      <c r="E39" s="644">
        <f t="shared" si="26"/>
        <v>1267.6334757558773</v>
      </c>
      <c r="F39" s="702">
        <v>0</v>
      </c>
      <c r="G39" s="703">
        <v>0</v>
      </c>
      <c r="H39" s="704">
        <v>1267.6334757558773</v>
      </c>
      <c r="I39" s="643">
        <f t="shared" si="24"/>
        <v>1769.2394842441229</v>
      </c>
      <c r="J39" s="702">
        <v>1769.2394842441229</v>
      </c>
      <c r="K39" s="703">
        <v>0</v>
      </c>
      <c r="L39" s="704">
        <v>0</v>
      </c>
      <c r="M39" s="705">
        <v>0</v>
      </c>
      <c r="N39" s="655">
        <f t="shared" si="4"/>
        <v>0</v>
      </c>
      <c r="O39" s="705">
        <v>0</v>
      </c>
      <c r="P39" s="706">
        <v>0</v>
      </c>
      <c r="Q39" s="707">
        <v>0</v>
      </c>
      <c r="R39" s="512" t="s">
        <v>1326</v>
      </c>
      <c r="S39" s="134"/>
      <c r="T39" s="134"/>
      <c r="U39" s="134"/>
    </row>
    <row r="40" spans="1:21" ht="38.25">
      <c r="A40" s="619"/>
      <c r="B40" s="649" t="s">
        <v>602</v>
      </c>
      <c r="C40" s="650" t="s">
        <v>591</v>
      </c>
      <c r="D40" s="643">
        <f t="shared" si="1"/>
        <v>5896.3145800000002</v>
      </c>
      <c r="E40" s="644">
        <f t="shared" si="26"/>
        <v>1218.4983400000001</v>
      </c>
      <c r="F40" s="702">
        <v>177.53457000000003</v>
      </c>
      <c r="G40" s="703">
        <v>945.83068999999989</v>
      </c>
      <c r="H40" s="704">
        <v>95.133079999999993</v>
      </c>
      <c r="I40" s="643">
        <f t="shared" si="24"/>
        <v>4677.8162400000001</v>
      </c>
      <c r="J40" s="702">
        <v>1183.5762500000001</v>
      </c>
      <c r="K40" s="703">
        <v>3467.9227999999998</v>
      </c>
      <c r="L40" s="704">
        <v>26.31719</v>
      </c>
      <c r="M40" s="705">
        <v>0</v>
      </c>
      <c r="N40" s="655">
        <f t="shared" si="4"/>
        <v>0</v>
      </c>
      <c r="O40" s="705">
        <v>0</v>
      </c>
      <c r="P40" s="706">
        <v>0</v>
      </c>
      <c r="Q40" s="707">
        <v>0</v>
      </c>
      <c r="R40" s="512" t="s">
        <v>1328</v>
      </c>
      <c r="S40" s="134"/>
      <c r="T40" s="134"/>
      <c r="U40" s="134"/>
    </row>
    <row r="41" spans="1:21">
      <c r="A41" s="619"/>
      <c r="B41" s="641" t="s">
        <v>296</v>
      </c>
      <c r="C41" s="658" t="s">
        <v>25</v>
      </c>
      <c r="D41" s="643">
        <f t="shared" si="1"/>
        <v>57.414569999999998</v>
      </c>
      <c r="E41" s="644">
        <f t="shared" si="26"/>
        <v>1.1983499999999998</v>
      </c>
      <c r="F41" s="645">
        <f>SUM(F42:F43)</f>
        <v>0</v>
      </c>
      <c r="G41" s="646">
        <f>SUM(G42:G43)</f>
        <v>0</v>
      </c>
      <c r="H41" s="647">
        <f>SUM(H42:H43)</f>
        <v>1.1983499999999998</v>
      </c>
      <c r="I41" s="643">
        <f t="shared" si="24"/>
        <v>56.21622</v>
      </c>
      <c r="J41" s="645">
        <f t="shared" ref="J41:Q41" si="28">SUM(J42:J43)</f>
        <v>41.1477</v>
      </c>
      <c r="K41" s="646">
        <f t="shared" si="28"/>
        <v>15.068520000000001</v>
      </c>
      <c r="L41" s="647">
        <f t="shared" si="28"/>
        <v>0</v>
      </c>
      <c r="M41" s="648">
        <f t="shared" si="28"/>
        <v>0</v>
      </c>
      <c r="N41" s="643">
        <f t="shared" si="4"/>
        <v>0</v>
      </c>
      <c r="O41" s="648">
        <f>SUM(O42:O43)</f>
        <v>0</v>
      </c>
      <c r="P41" s="647">
        <f t="shared" si="28"/>
        <v>0</v>
      </c>
      <c r="Q41" s="644">
        <f t="shared" si="28"/>
        <v>0</v>
      </c>
      <c r="R41" s="134"/>
      <c r="S41" s="134"/>
      <c r="T41" s="134"/>
      <c r="U41" s="134"/>
    </row>
    <row r="42" spans="1:21" ht="51.75">
      <c r="A42" s="619"/>
      <c r="B42" s="649" t="s">
        <v>298</v>
      </c>
      <c r="C42" s="659" t="s">
        <v>592</v>
      </c>
      <c r="D42" s="643">
        <f t="shared" si="1"/>
        <v>50.097049999999996</v>
      </c>
      <c r="E42" s="644">
        <f t="shared" si="26"/>
        <v>1.1983499999999998</v>
      </c>
      <c r="F42" s="702">
        <v>0</v>
      </c>
      <c r="G42" s="703">
        <v>0</v>
      </c>
      <c r="H42" s="704">
        <v>1.1983499999999998</v>
      </c>
      <c r="I42" s="643">
        <f t="shared" si="24"/>
        <v>48.898699999999998</v>
      </c>
      <c r="J42" s="702">
        <v>38.447699999999998</v>
      </c>
      <c r="K42" s="703">
        <v>10.451000000000001</v>
      </c>
      <c r="L42" s="704">
        <v>0</v>
      </c>
      <c r="M42" s="705">
        <v>0</v>
      </c>
      <c r="N42" s="655">
        <f t="shared" si="4"/>
        <v>0</v>
      </c>
      <c r="O42" s="705">
        <v>0</v>
      </c>
      <c r="P42" s="706">
        <v>0</v>
      </c>
      <c r="Q42" s="707">
        <v>0</v>
      </c>
      <c r="R42" s="512" t="s">
        <v>1330</v>
      </c>
      <c r="S42" s="134"/>
      <c r="T42" s="134"/>
      <c r="U42" s="134"/>
    </row>
    <row r="43" spans="1:21">
      <c r="A43" s="619"/>
      <c r="B43" s="649" t="s">
        <v>299</v>
      </c>
      <c r="C43" s="659" t="s">
        <v>29</v>
      </c>
      <c r="D43" s="643">
        <f t="shared" si="1"/>
        <v>7.3175200000000009</v>
      </c>
      <c r="E43" s="644">
        <f t="shared" si="26"/>
        <v>0</v>
      </c>
      <c r="F43" s="702">
        <v>0</v>
      </c>
      <c r="G43" s="703">
        <v>0</v>
      </c>
      <c r="H43" s="704">
        <v>0</v>
      </c>
      <c r="I43" s="643">
        <f t="shared" si="24"/>
        <v>7.3175200000000009</v>
      </c>
      <c r="J43" s="702">
        <v>2.7</v>
      </c>
      <c r="K43" s="703">
        <v>4.6175200000000007</v>
      </c>
      <c r="L43" s="704">
        <v>0</v>
      </c>
      <c r="M43" s="705">
        <v>0</v>
      </c>
      <c r="N43" s="655">
        <f t="shared" si="4"/>
        <v>0</v>
      </c>
      <c r="O43" s="705">
        <v>0</v>
      </c>
      <c r="P43" s="706">
        <v>0</v>
      </c>
      <c r="Q43" s="707">
        <v>0</v>
      </c>
      <c r="R43" s="512" t="s">
        <v>1332</v>
      </c>
      <c r="S43" s="134"/>
      <c r="T43" s="134"/>
      <c r="U43" s="134"/>
    </row>
    <row r="44" spans="1:21">
      <c r="A44" s="619"/>
      <c r="B44" s="641" t="s">
        <v>301</v>
      </c>
      <c r="C44" s="658" t="s">
        <v>31</v>
      </c>
      <c r="D44" s="643">
        <f t="shared" si="1"/>
        <v>0</v>
      </c>
      <c r="E44" s="644">
        <f t="shared" si="26"/>
        <v>0</v>
      </c>
      <c r="F44" s="645">
        <f>SUM(F45:F46)</f>
        <v>0</v>
      </c>
      <c r="G44" s="646">
        <f>SUM(G45:G46)</f>
        <v>0</v>
      </c>
      <c r="H44" s="647">
        <f>SUM(H45:H46)</f>
        <v>0</v>
      </c>
      <c r="I44" s="643">
        <f t="shared" si="24"/>
        <v>0</v>
      </c>
      <c r="J44" s="645">
        <f t="shared" ref="J44:Q44" si="29">SUM(J45:J46)</f>
        <v>0</v>
      </c>
      <c r="K44" s="646">
        <f t="shared" si="29"/>
        <v>0</v>
      </c>
      <c r="L44" s="647">
        <f t="shared" si="29"/>
        <v>0</v>
      </c>
      <c r="M44" s="648">
        <f t="shared" si="29"/>
        <v>0</v>
      </c>
      <c r="N44" s="643">
        <f t="shared" si="4"/>
        <v>0</v>
      </c>
      <c r="O44" s="648">
        <f>SUM(O45:O46)</f>
        <v>0</v>
      </c>
      <c r="P44" s="647">
        <f t="shared" si="29"/>
        <v>0</v>
      </c>
      <c r="Q44" s="644">
        <f t="shared" si="29"/>
        <v>0</v>
      </c>
      <c r="R44" s="134"/>
      <c r="S44" s="134"/>
      <c r="T44" s="134"/>
      <c r="U44" s="134"/>
    </row>
    <row r="45" spans="1:21">
      <c r="A45" s="619"/>
      <c r="B45" s="649" t="s">
        <v>302</v>
      </c>
      <c r="C45" s="659" t="s">
        <v>594</v>
      </c>
      <c r="D45" s="643">
        <f t="shared" si="1"/>
        <v>0</v>
      </c>
      <c r="E45" s="661">
        <f t="shared" si="26"/>
        <v>0</v>
      </c>
      <c r="F45" s="708">
        <v>0</v>
      </c>
      <c r="G45" s="709">
        <v>0</v>
      </c>
      <c r="H45" s="710">
        <v>0</v>
      </c>
      <c r="I45" s="665">
        <f t="shared" si="24"/>
        <v>0</v>
      </c>
      <c r="J45" s="708">
        <v>0</v>
      </c>
      <c r="K45" s="709">
        <v>0</v>
      </c>
      <c r="L45" s="710">
        <v>0</v>
      </c>
      <c r="M45" s="711">
        <v>0</v>
      </c>
      <c r="N45" s="367">
        <f t="shared" si="4"/>
        <v>0</v>
      </c>
      <c r="O45" s="711">
        <v>0</v>
      </c>
      <c r="P45" s="706">
        <v>0</v>
      </c>
      <c r="Q45" s="707">
        <v>0</v>
      </c>
      <c r="R45" s="512" t="s">
        <v>1334</v>
      </c>
      <c r="S45" s="134"/>
      <c r="T45" s="134"/>
      <c r="U45" s="134"/>
    </row>
    <row r="46" spans="1:21" ht="26.25">
      <c r="A46" s="619"/>
      <c r="B46" s="660" t="s">
        <v>302</v>
      </c>
      <c r="C46" s="712" t="s">
        <v>596</v>
      </c>
      <c r="D46" s="643">
        <f t="shared" si="1"/>
        <v>0</v>
      </c>
      <c r="E46" s="661">
        <f t="shared" si="26"/>
        <v>0</v>
      </c>
      <c r="F46" s="708">
        <v>0</v>
      </c>
      <c r="G46" s="709">
        <v>0</v>
      </c>
      <c r="H46" s="710">
        <v>0</v>
      </c>
      <c r="I46" s="665">
        <f t="shared" si="24"/>
        <v>0</v>
      </c>
      <c r="J46" s="708">
        <v>0</v>
      </c>
      <c r="K46" s="709">
        <v>0</v>
      </c>
      <c r="L46" s="710">
        <v>0</v>
      </c>
      <c r="M46" s="711">
        <v>0</v>
      </c>
      <c r="N46" s="367">
        <f t="shared" si="4"/>
        <v>0</v>
      </c>
      <c r="O46" s="711">
        <v>0</v>
      </c>
      <c r="P46" s="706">
        <v>0</v>
      </c>
      <c r="Q46" s="707">
        <v>0</v>
      </c>
      <c r="R46" s="512" t="s">
        <v>1336</v>
      </c>
      <c r="S46" s="134"/>
      <c r="T46" s="134"/>
      <c r="U46" s="134"/>
    </row>
    <row r="47" spans="1:21">
      <c r="A47" s="619"/>
      <c r="B47" s="641" t="s">
        <v>306</v>
      </c>
      <c r="C47" s="669" t="s">
        <v>37</v>
      </c>
      <c r="D47" s="670">
        <f t="shared" si="1"/>
        <v>31.511569999999999</v>
      </c>
      <c r="E47" s="671">
        <f t="shared" si="26"/>
        <v>1.6115699999999999</v>
      </c>
      <c r="F47" s="672">
        <f>SUM(F48:F49)</f>
        <v>1.6115699999999999</v>
      </c>
      <c r="G47" s="673">
        <f>SUM(G48:G49)</f>
        <v>0</v>
      </c>
      <c r="H47" s="674">
        <f>SUM(H48:H49)</f>
        <v>0</v>
      </c>
      <c r="I47" s="675">
        <f t="shared" si="24"/>
        <v>29.9</v>
      </c>
      <c r="J47" s="672">
        <f t="shared" ref="J47:Q47" si="30">SUM(J48:J49)</f>
        <v>29.9</v>
      </c>
      <c r="K47" s="673">
        <f t="shared" si="30"/>
        <v>0</v>
      </c>
      <c r="L47" s="674">
        <f t="shared" si="30"/>
        <v>0</v>
      </c>
      <c r="M47" s="676">
        <f t="shared" si="30"/>
        <v>0</v>
      </c>
      <c r="N47" s="675">
        <f t="shared" si="4"/>
        <v>0</v>
      </c>
      <c r="O47" s="676">
        <f>SUM(O48:O49)</f>
        <v>0</v>
      </c>
      <c r="P47" s="674">
        <f t="shared" si="30"/>
        <v>0</v>
      </c>
      <c r="Q47" s="671">
        <f t="shared" si="30"/>
        <v>0</v>
      </c>
      <c r="R47" s="134"/>
      <c r="S47" s="134"/>
      <c r="T47" s="134"/>
      <c r="U47" s="134"/>
    </row>
    <row r="48" spans="1:21">
      <c r="A48" s="619"/>
      <c r="B48" s="677" t="s">
        <v>308</v>
      </c>
      <c r="C48" s="678" t="s">
        <v>39</v>
      </c>
      <c r="D48" s="679">
        <f t="shared" si="1"/>
        <v>0</v>
      </c>
      <c r="E48" s="680">
        <f t="shared" si="26"/>
        <v>0</v>
      </c>
      <c r="F48" s="713">
        <v>0</v>
      </c>
      <c r="G48" s="714">
        <v>0</v>
      </c>
      <c r="H48" s="715">
        <v>0</v>
      </c>
      <c r="I48" s="412">
        <f t="shared" si="24"/>
        <v>0</v>
      </c>
      <c r="J48" s="713">
        <v>0</v>
      </c>
      <c r="K48" s="714">
        <v>0</v>
      </c>
      <c r="L48" s="715">
        <v>0</v>
      </c>
      <c r="M48" s="716">
        <v>0</v>
      </c>
      <c r="N48" s="717">
        <f t="shared" si="4"/>
        <v>0</v>
      </c>
      <c r="O48" s="716">
        <v>0</v>
      </c>
      <c r="P48" s="706">
        <v>0</v>
      </c>
      <c r="Q48" s="707">
        <v>0</v>
      </c>
      <c r="R48" s="134" t="s">
        <v>1338</v>
      </c>
      <c r="S48" s="134"/>
      <c r="T48" s="134"/>
      <c r="U48" s="134"/>
    </row>
    <row r="49" spans="1:21" ht="26.25">
      <c r="A49" s="619"/>
      <c r="B49" s="677" t="s">
        <v>310</v>
      </c>
      <c r="C49" s="686" t="s">
        <v>41</v>
      </c>
      <c r="D49" s="670">
        <f t="shared" si="1"/>
        <v>31.511569999999999</v>
      </c>
      <c r="E49" s="671">
        <f t="shared" si="26"/>
        <v>1.6115699999999999</v>
      </c>
      <c r="F49" s="718">
        <v>1.6115699999999999</v>
      </c>
      <c r="G49" s="719">
        <v>0</v>
      </c>
      <c r="H49" s="720">
        <v>0</v>
      </c>
      <c r="I49" s="675">
        <f t="shared" si="24"/>
        <v>29.9</v>
      </c>
      <c r="J49" s="718">
        <v>29.9</v>
      </c>
      <c r="K49" s="719">
        <v>0</v>
      </c>
      <c r="L49" s="720">
        <v>0</v>
      </c>
      <c r="M49" s="721">
        <v>0</v>
      </c>
      <c r="N49" s="519">
        <f t="shared" si="4"/>
        <v>0</v>
      </c>
      <c r="O49" s="721">
        <v>0</v>
      </c>
      <c r="P49" s="706">
        <v>0</v>
      </c>
      <c r="Q49" s="707">
        <v>0</v>
      </c>
      <c r="R49" s="134" t="s">
        <v>1340</v>
      </c>
      <c r="S49" s="134"/>
      <c r="T49" s="134"/>
      <c r="U49" s="134"/>
    </row>
    <row r="50" spans="1:21">
      <c r="A50" s="619"/>
      <c r="B50" s="688" t="s">
        <v>312</v>
      </c>
      <c r="C50" s="689" t="s">
        <v>597</v>
      </c>
      <c r="D50" s="670">
        <f t="shared" si="1"/>
        <v>0</v>
      </c>
      <c r="E50" s="671">
        <f t="shared" si="26"/>
        <v>0</v>
      </c>
      <c r="F50" s="672">
        <f>SUM(F51:F53)</f>
        <v>0</v>
      </c>
      <c r="G50" s="673">
        <f>SUM(G51:G53)</f>
        <v>0</v>
      </c>
      <c r="H50" s="674">
        <f>SUM(H51:H53)</f>
        <v>0</v>
      </c>
      <c r="I50" s="675">
        <f t="shared" si="24"/>
        <v>0</v>
      </c>
      <c r="J50" s="672">
        <f t="shared" ref="J50:Q50" si="31">SUM(J51:J53)</f>
        <v>0</v>
      </c>
      <c r="K50" s="673">
        <f t="shared" si="31"/>
        <v>0</v>
      </c>
      <c r="L50" s="674">
        <f t="shared" si="31"/>
        <v>0</v>
      </c>
      <c r="M50" s="676">
        <f t="shared" si="31"/>
        <v>0</v>
      </c>
      <c r="N50" s="675">
        <f t="shared" si="4"/>
        <v>0</v>
      </c>
      <c r="O50" s="676">
        <f>SUM(O51:O53)</f>
        <v>0</v>
      </c>
      <c r="P50" s="674">
        <f t="shared" si="31"/>
        <v>0</v>
      </c>
      <c r="Q50" s="671">
        <f t="shared" si="31"/>
        <v>0</v>
      </c>
      <c r="R50" s="134"/>
      <c r="S50" s="134"/>
      <c r="T50" s="134"/>
      <c r="U50" s="134"/>
    </row>
    <row r="51" spans="1:21">
      <c r="A51" s="619"/>
      <c r="B51" s="690" t="s">
        <v>314</v>
      </c>
      <c r="C51" s="686" t="s">
        <v>1358</v>
      </c>
      <c r="D51" s="670">
        <f t="shared" si="1"/>
        <v>0</v>
      </c>
      <c r="E51" s="671">
        <f>SUM(F51:H51)</f>
        <v>0</v>
      </c>
      <c r="F51" s="718">
        <v>0</v>
      </c>
      <c r="G51" s="719">
        <v>0</v>
      </c>
      <c r="H51" s="720">
        <v>0</v>
      </c>
      <c r="I51" s="675">
        <f t="shared" si="24"/>
        <v>0</v>
      </c>
      <c r="J51" s="718">
        <v>0</v>
      </c>
      <c r="K51" s="719">
        <v>0</v>
      </c>
      <c r="L51" s="720">
        <v>0</v>
      </c>
      <c r="M51" s="721">
        <v>0</v>
      </c>
      <c r="N51" s="519">
        <f t="shared" si="4"/>
        <v>0</v>
      </c>
      <c r="O51" s="721">
        <v>0</v>
      </c>
      <c r="P51" s="706">
        <v>0</v>
      </c>
      <c r="Q51" s="707">
        <v>0</v>
      </c>
      <c r="R51" s="134" t="s">
        <v>1342</v>
      </c>
      <c r="S51" s="134"/>
      <c r="T51" s="134"/>
      <c r="U51" s="134"/>
    </row>
    <row r="52" spans="1:21">
      <c r="A52" s="619"/>
      <c r="B52" s="690" t="s">
        <v>603</v>
      </c>
      <c r="C52" s="686" t="s">
        <v>1358</v>
      </c>
      <c r="D52" s="670">
        <f t="shared" si="1"/>
        <v>0</v>
      </c>
      <c r="E52" s="671">
        <f t="shared" si="26"/>
        <v>0</v>
      </c>
      <c r="F52" s="718">
        <v>0</v>
      </c>
      <c r="G52" s="719">
        <v>0</v>
      </c>
      <c r="H52" s="720">
        <v>0</v>
      </c>
      <c r="I52" s="675">
        <f t="shared" si="24"/>
        <v>0</v>
      </c>
      <c r="J52" s="718">
        <v>0</v>
      </c>
      <c r="K52" s="719">
        <v>0</v>
      </c>
      <c r="L52" s="720">
        <v>0</v>
      </c>
      <c r="M52" s="721">
        <v>0</v>
      </c>
      <c r="N52" s="519">
        <f t="shared" si="4"/>
        <v>0</v>
      </c>
      <c r="O52" s="721">
        <v>0</v>
      </c>
      <c r="P52" s="706">
        <v>0</v>
      </c>
      <c r="Q52" s="707">
        <v>0</v>
      </c>
      <c r="R52" s="134" t="s">
        <v>1344</v>
      </c>
      <c r="S52" s="134"/>
      <c r="T52" s="134"/>
      <c r="U52" s="134"/>
    </row>
    <row r="53" spans="1:21" ht="15.75" thickBot="1">
      <c r="A53" s="619"/>
      <c r="B53" s="691" t="s">
        <v>604</v>
      </c>
      <c r="C53" s="692" t="s">
        <v>1358</v>
      </c>
      <c r="D53" s="693">
        <f t="shared" si="1"/>
        <v>0</v>
      </c>
      <c r="E53" s="694">
        <f t="shared" si="26"/>
        <v>0</v>
      </c>
      <c r="F53" s="722">
        <v>0</v>
      </c>
      <c r="G53" s="723">
        <v>0</v>
      </c>
      <c r="H53" s="724">
        <v>0</v>
      </c>
      <c r="I53" s="698">
        <f t="shared" si="24"/>
        <v>0</v>
      </c>
      <c r="J53" s="722">
        <v>0</v>
      </c>
      <c r="K53" s="723">
        <v>0</v>
      </c>
      <c r="L53" s="724">
        <v>0</v>
      </c>
      <c r="M53" s="725">
        <v>0</v>
      </c>
      <c r="N53" s="700">
        <f t="shared" si="4"/>
        <v>0</v>
      </c>
      <c r="O53" s="725">
        <v>0</v>
      </c>
      <c r="P53" s="726">
        <v>0</v>
      </c>
      <c r="Q53" s="727">
        <v>0</v>
      </c>
      <c r="R53" s="134" t="s">
        <v>1346</v>
      </c>
      <c r="S53" s="134"/>
      <c r="T53" s="134"/>
      <c r="U53" s="134"/>
    </row>
    <row r="54" spans="1:21" ht="16.5" thickTop="1" thickBot="1">
      <c r="A54" s="619" t="s">
        <v>605</v>
      </c>
      <c r="B54" s="633" t="s">
        <v>56</v>
      </c>
      <c r="C54" s="634" t="s">
        <v>606</v>
      </c>
      <c r="D54" s="635">
        <f t="shared" ref="D54:Q54" si="32">D55+D59+D64+D67+D70+D73</f>
        <v>45.875690000000006</v>
      </c>
      <c r="E54" s="636">
        <f t="shared" si="32"/>
        <v>11.727339124818972</v>
      </c>
      <c r="F54" s="637">
        <f t="shared" si="32"/>
        <v>0.46175701184042212</v>
      </c>
      <c r="G54" s="638">
        <f t="shared" si="32"/>
        <v>2.0941802666493663</v>
      </c>
      <c r="H54" s="639">
        <f t="shared" si="32"/>
        <v>9.1714018463291822</v>
      </c>
      <c r="I54" s="635">
        <f t="shared" si="32"/>
        <v>34.144444969904896</v>
      </c>
      <c r="J54" s="637">
        <f t="shared" si="32"/>
        <v>22.116517555249381</v>
      </c>
      <c r="K54" s="638">
        <f t="shared" si="32"/>
        <v>7.5114612907298941</v>
      </c>
      <c r="L54" s="639">
        <f t="shared" si="32"/>
        <v>4.5164661239256212</v>
      </c>
      <c r="M54" s="640">
        <f t="shared" si="32"/>
        <v>0</v>
      </c>
      <c r="N54" s="635">
        <f t="shared" si="4"/>
        <v>3.9059052761450993E-3</v>
      </c>
      <c r="O54" s="640">
        <f>O55+O59+O64+O67+O70+O73</f>
        <v>3.9059052761450993E-3</v>
      </c>
      <c r="P54" s="639">
        <f t="shared" si="32"/>
        <v>0</v>
      </c>
      <c r="Q54" s="636">
        <f t="shared" si="32"/>
        <v>0</v>
      </c>
      <c r="R54" s="134"/>
      <c r="S54" s="134"/>
      <c r="T54" s="134"/>
      <c r="U54" s="134"/>
    </row>
    <row r="55" spans="1:21" ht="15.75" thickTop="1">
      <c r="A55" s="619"/>
      <c r="B55" s="641" t="s">
        <v>144</v>
      </c>
      <c r="C55" s="642" t="s">
        <v>6</v>
      </c>
      <c r="D55" s="643">
        <f>SUM(D56:D58)</f>
        <v>0</v>
      </c>
      <c r="E55" s="644">
        <f>SUM(F55:H55)</f>
        <v>0</v>
      </c>
      <c r="F55" s="645">
        <f>SUM(F56:F58)</f>
        <v>0</v>
      </c>
      <c r="G55" s="646">
        <f>SUM(G56:G58)</f>
        <v>0</v>
      </c>
      <c r="H55" s="647">
        <f>SUM(H56:H58)</f>
        <v>0</v>
      </c>
      <c r="I55" s="643">
        <f t="shared" ref="I55:I76" si="33">SUM(J55:L55)</f>
        <v>0</v>
      </c>
      <c r="J55" s="645">
        <f t="shared" ref="J55:Q55" si="34">SUM(J56:J58)</f>
        <v>0</v>
      </c>
      <c r="K55" s="646">
        <f t="shared" si="34"/>
        <v>0</v>
      </c>
      <c r="L55" s="647">
        <f t="shared" si="34"/>
        <v>0</v>
      </c>
      <c r="M55" s="648">
        <f t="shared" si="34"/>
        <v>0</v>
      </c>
      <c r="N55" s="643">
        <f t="shared" si="4"/>
        <v>0</v>
      </c>
      <c r="O55" s="648">
        <f>SUM(O56:O58)</f>
        <v>0</v>
      </c>
      <c r="P55" s="647">
        <f t="shared" si="34"/>
        <v>0</v>
      </c>
      <c r="Q55" s="644">
        <f t="shared" si="34"/>
        <v>0</v>
      </c>
      <c r="R55" s="134"/>
      <c r="S55" s="134"/>
      <c r="T55" s="134"/>
      <c r="U55" s="134"/>
    </row>
    <row r="56" spans="1:21">
      <c r="A56" s="619"/>
      <c r="B56" s="649" t="s">
        <v>404</v>
      </c>
      <c r="C56" s="650" t="s">
        <v>8</v>
      </c>
      <c r="D56" s="728">
        <v>0</v>
      </c>
      <c r="E56" s="656">
        <f>SUM(F56:H56)</f>
        <v>0</v>
      </c>
      <c r="F56" s="651">
        <f t="shared" ref="F56:H58" si="35">IFERROR($D56*F78/100, 0)</f>
        <v>0</v>
      </c>
      <c r="G56" s="652">
        <f t="shared" si="35"/>
        <v>0</v>
      </c>
      <c r="H56" s="653">
        <f t="shared" si="35"/>
        <v>0</v>
      </c>
      <c r="I56" s="655">
        <f t="shared" si="33"/>
        <v>0</v>
      </c>
      <c r="J56" s="651">
        <f t="shared" ref="J56:Q58" si="36">IFERROR($D56*J78/100, 0)</f>
        <v>0</v>
      </c>
      <c r="K56" s="652">
        <f t="shared" si="36"/>
        <v>0</v>
      </c>
      <c r="L56" s="653">
        <f t="shared" si="36"/>
        <v>0</v>
      </c>
      <c r="M56" s="654">
        <f t="shared" si="36"/>
        <v>0</v>
      </c>
      <c r="N56" s="655">
        <f t="shared" si="4"/>
        <v>0</v>
      </c>
      <c r="O56" s="654">
        <f>IFERROR($D56*O78/100, 0)</f>
        <v>0</v>
      </c>
      <c r="P56" s="653">
        <f t="shared" si="36"/>
        <v>0</v>
      </c>
      <c r="Q56" s="656">
        <f t="shared" si="36"/>
        <v>0</v>
      </c>
      <c r="R56" s="134" t="s">
        <v>1316</v>
      </c>
      <c r="S56" s="134"/>
      <c r="T56" s="134"/>
      <c r="U56" s="134"/>
    </row>
    <row r="57" spans="1:21">
      <c r="A57" s="619"/>
      <c r="B57" s="649" t="s">
        <v>405</v>
      </c>
      <c r="C57" s="650" t="s">
        <v>9</v>
      </c>
      <c r="D57" s="728">
        <v>0</v>
      </c>
      <c r="E57" s="656">
        <f t="shared" si="5"/>
        <v>0</v>
      </c>
      <c r="F57" s="651">
        <f t="shared" si="35"/>
        <v>0</v>
      </c>
      <c r="G57" s="652">
        <f t="shared" si="35"/>
        <v>0</v>
      </c>
      <c r="H57" s="653">
        <f t="shared" si="35"/>
        <v>0</v>
      </c>
      <c r="I57" s="655">
        <f t="shared" si="33"/>
        <v>0</v>
      </c>
      <c r="J57" s="651">
        <f t="shared" si="36"/>
        <v>0</v>
      </c>
      <c r="K57" s="652">
        <f t="shared" si="36"/>
        <v>0</v>
      </c>
      <c r="L57" s="653">
        <f t="shared" si="36"/>
        <v>0</v>
      </c>
      <c r="M57" s="654">
        <f t="shared" si="36"/>
        <v>0</v>
      </c>
      <c r="N57" s="655">
        <f t="shared" si="4"/>
        <v>0</v>
      </c>
      <c r="O57" s="654">
        <f>IFERROR($D57*O79/100, 0)</f>
        <v>0</v>
      </c>
      <c r="P57" s="653">
        <f t="shared" si="36"/>
        <v>0</v>
      </c>
      <c r="Q57" s="656">
        <f t="shared" si="36"/>
        <v>0</v>
      </c>
      <c r="R57" s="134" t="s">
        <v>1318</v>
      </c>
      <c r="S57" s="134"/>
      <c r="T57" s="134"/>
      <c r="U57" s="134"/>
    </row>
    <row r="58" spans="1:21">
      <c r="A58" s="619"/>
      <c r="B58" s="649" t="s">
        <v>607</v>
      </c>
      <c r="C58" s="650" t="s">
        <v>11</v>
      </c>
      <c r="D58" s="728">
        <v>0</v>
      </c>
      <c r="E58" s="656">
        <f t="shared" si="5"/>
        <v>0</v>
      </c>
      <c r="F58" s="651">
        <f t="shared" si="35"/>
        <v>0</v>
      </c>
      <c r="G58" s="652">
        <f t="shared" si="35"/>
        <v>0</v>
      </c>
      <c r="H58" s="653">
        <f t="shared" si="35"/>
        <v>0</v>
      </c>
      <c r="I58" s="655">
        <f t="shared" si="33"/>
        <v>0</v>
      </c>
      <c r="J58" s="651">
        <f t="shared" si="36"/>
        <v>0</v>
      </c>
      <c r="K58" s="652">
        <f t="shared" si="36"/>
        <v>0</v>
      </c>
      <c r="L58" s="653">
        <f t="shared" si="36"/>
        <v>0</v>
      </c>
      <c r="M58" s="654">
        <f t="shared" si="36"/>
        <v>0</v>
      </c>
      <c r="N58" s="655">
        <f t="shared" si="4"/>
        <v>0</v>
      </c>
      <c r="O58" s="654">
        <f>IFERROR($D58*O80/100, 0)</f>
        <v>0</v>
      </c>
      <c r="P58" s="653">
        <f t="shared" si="36"/>
        <v>0</v>
      </c>
      <c r="Q58" s="656">
        <f t="shared" si="36"/>
        <v>0</v>
      </c>
      <c r="R58" s="134" t="s">
        <v>1320</v>
      </c>
      <c r="S58" s="134"/>
      <c r="T58" s="134"/>
      <c r="U58" s="134"/>
    </row>
    <row r="59" spans="1:21">
      <c r="A59" s="619"/>
      <c r="B59" s="641" t="s">
        <v>146</v>
      </c>
      <c r="C59" s="657" t="s">
        <v>13</v>
      </c>
      <c r="D59" s="643">
        <f>SUM(D60:D63)</f>
        <v>25.961310000000001</v>
      </c>
      <c r="E59" s="644">
        <f t="shared" si="5"/>
        <v>6.6365669158230425</v>
      </c>
      <c r="F59" s="645">
        <f>SUM(F60:F63)</f>
        <v>0.26131088009930464</v>
      </c>
      <c r="G59" s="646">
        <f>SUM(G60:G63)</f>
        <v>1.1851083460187053</v>
      </c>
      <c r="H59" s="647">
        <f>SUM(H60:H63)</f>
        <v>5.1901476897050323</v>
      </c>
      <c r="I59" s="643">
        <f t="shared" si="33"/>
        <v>19.32253271049747</v>
      </c>
      <c r="J59" s="645">
        <f t="shared" ref="J59:Q59" si="37">SUM(J60:J63)</f>
        <v>12.515861197341582</v>
      </c>
      <c r="K59" s="646">
        <f t="shared" si="37"/>
        <v>4.2507780290964323</v>
      </c>
      <c r="L59" s="647">
        <f t="shared" si="37"/>
        <v>2.5558934840594545</v>
      </c>
      <c r="M59" s="648">
        <f t="shared" si="37"/>
        <v>0</v>
      </c>
      <c r="N59" s="643">
        <f t="shared" si="4"/>
        <v>2.2103736794942706E-3</v>
      </c>
      <c r="O59" s="648">
        <f>SUM(O60:O63)</f>
        <v>2.2103736794942706E-3</v>
      </c>
      <c r="P59" s="647">
        <f t="shared" si="37"/>
        <v>0</v>
      </c>
      <c r="Q59" s="644">
        <f t="shared" si="37"/>
        <v>0</v>
      </c>
      <c r="R59" s="134"/>
      <c r="S59" s="134"/>
      <c r="T59" s="134"/>
      <c r="U59" s="134"/>
    </row>
    <row r="60" spans="1:21">
      <c r="A60" s="619"/>
      <c r="B60" s="649" t="s">
        <v>148</v>
      </c>
      <c r="C60" s="650" t="s">
        <v>15</v>
      </c>
      <c r="D60" s="728">
        <v>20.6736</v>
      </c>
      <c r="E60" s="656">
        <f t="shared" si="5"/>
        <v>5.2848538764399509</v>
      </c>
      <c r="F60" s="651">
        <f t="shared" ref="F60:H63" si="38">IFERROR($D60*F81/100, 0)</f>
        <v>0.20808798210956936</v>
      </c>
      <c r="G60" s="652">
        <f t="shared" si="38"/>
        <v>0.94372956920326079</v>
      </c>
      <c r="H60" s="653">
        <f t="shared" si="38"/>
        <v>4.1330363251271205</v>
      </c>
      <c r="I60" s="655">
        <f t="shared" si="33"/>
        <v>15.386985951161186</v>
      </c>
      <c r="J60" s="651">
        <f t="shared" ref="J60:Q63" si="39">IFERROR($D60*J81/100, 0)</f>
        <v>9.9666737945566268</v>
      </c>
      <c r="K60" s="652">
        <f t="shared" si="39"/>
        <v>3.384994234201895</v>
      </c>
      <c r="L60" s="653">
        <f t="shared" si="39"/>
        <v>2.0353179224026654</v>
      </c>
      <c r="M60" s="654">
        <f t="shared" si="39"/>
        <v>0</v>
      </c>
      <c r="N60" s="655">
        <f t="shared" si="4"/>
        <v>1.7601723988655718E-3</v>
      </c>
      <c r="O60" s="654">
        <f>IFERROR($D60*O81/100, 0)</f>
        <v>1.7601723988655718E-3</v>
      </c>
      <c r="P60" s="653">
        <f t="shared" si="39"/>
        <v>0</v>
      </c>
      <c r="Q60" s="656">
        <f t="shared" si="39"/>
        <v>0</v>
      </c>
      <c r="R60" s="134" t="s">
        <v>1322</v>
      </c>
      <c r="S60" s="134"/>
      <c r="T60" s="134"/>
      <c r="U60" s="134"/>
    </row>
    <row r="61" spans="1:21">
      <c r="A61" s="619"/>
      <c r="B61" s="649" t="s">
        <v>150</v>
      </c>
      <c r="C61" s="650" t="s">
        <v>589</v>
      </c>
      <c r="D61" s="728">
        <v>3.1423800000000002</v>
      </c>
      <c r="E61" s="656">
        <f t="shared" si="5"/>
        <v>0.80329594866145104</v>
      </c>
      <c r="F61" s="651">
        <f t="shared" si="38"/>
        <v>3.1629300809799393E-2</v>
      </c>
      <c r="G61" s="652">
        <f t="shared" si="38"/>
        <v>0.14344656584595536</v>
      </c>
      <c r="H61" s="653">
        <f t="shared" si="38"/>
        <v>0.62822008200569623</v>
      </c>
      <c r="I61" s="655">
        <f t="shared" si="33"/>
        <v>2.3388165057469377</v>
      </c>
      <c r="J61" s="651">
        <f t="shared" si="39"/>
        <v>1.5149309456765563</v>
      </c>
      <c r="K61" s="652">
        <f t="shared" si="39"/>
        <v>0.51451794470587375</v>
      </c>
      <c r="L61" s="653">
        <f t="shared" si="39"/>
        <v>0.3093676153645078</v>
      </c>
      <c r="M61" s="654">
        <f t="shared" si="39"/>
        <v>0</v>
      </c>
      <c r="N61" s="655">
        <f t="shared" si="4"/>
        <v>2.6754559161187196E-4</v>
      </c>
      <c r="O61" s="654">
        <f>IFERROR($D61*O82/100, 0)</f>
        <v>2.6754559161187196E-4</v>
      </c>
      <c r="P61" s="653">
        <f t="shared" si="39"/>
        <v>0</v>
      </c>
      <c r="Q61" s="656">
        <f t="shared" si="39"/>
        <v>0</v>
      </c>
      <c r="R61" s="512" t="s">
        <v>1359</v>
      </c>
      <c r="S61" s="512" t="s">
        <v>1360</v>
      </c>
      <c r="T61" s="512" t="s">
        <v>1361</v>
      </c>
      <c r="U61" s="512" t="s">
        <v>1362</v>
      </c>
    </row>
    <row r="62" spans="1:21">
      <c r="A62" s="619"/>
      <c r="B62" s="649" t="s">
        <v>152</v>
      </c>
      <c r="C62" s="650" t="s">
        <v>21</v>
      </c>
      <c r="D62" s="728">
        <v>0</v>
      </c>
      <c r="E62" s="656">
        <f t="shared" si="5"/>
        <v>0</v>
      </c>
      <c r="F62" s="651">
        <f t="shared" si="38"/>
        <v>0</v>
      </c>
      <c r="G62" s="652">
        <f t="shared" si="38"/>
        <v>0</v>
      </c>
      <c r="H62" s="653">
        <f t="shared" si="38"/>
        <v>0</v>
      </c>
      <c r="I62" s="655">
        <f t="shared" si="33"/>
        <v>0</v>
      </c>
      <c r="J62" s="651">
        <f t="shared" si="39"/>
        <v>0</v>
      </c>
      <c r="K62" s="652">
        <f t="shared" si="39"/>
        <v>0</v>
      </c>
      <c r="L62" s="653">
        <f t="shared" si="39"/>
        <v>0</v>
      </c>
      <c r="M62" s="654">
        <f t="shared" si="39"/>
        <v>0</v>
      </c>
      <c r="N62" s="655">
        <f t="shared" si="4"/>
        <v>0</v>
      </c>
      <c r="O62" s="654">
        <f>IFERROR($D62*O83/100, 0)</f>
        <v>0</v>
      </c>
      <c r="P62" s="653">
        <f t="shared" si="39"/>
        <v>0</v>
      </c>
      <c r="Q62" s="656">
        <f t="shared" si="39"/>
        <v>0</v>
      </c>
      <c r="R62" s="512" t="s">
        <v>1326</v>
      </c>
      <c r="S62" s="134"/>
      <c r="T62" s="134"/>
      <c r="U62" s="134"/>
    </row>
    <row r="63" spans="1:21" ht="38.25">
      <c r="A63" s="619"/>
      <c r="B63" s="649" t="s">
        <v>608</v>
      </c>
      <c r="C63" s="650" t="s">
        <v>591</v>
      </c>
      <c r="D63" s="728">
        <v>2.14533</v>
      </c>
      <c r="E63" s="656">
        <f t="shared" si="5"/>
        <v>0.54841709072164102</v>
      </c>
      <c r="F63" s="651">
        <f t="shared" si="38"/>
        <v>2.1593597179935878E-2</v>
      </c>
      <c r="G63" s="652">
        <f t="shared" si="38"/>
        <v>9.7932210969489175E-2</v>
      </c>
      <c r="H63" s="653">
        <f t="shared" si="38"/>
        <v>0.42889128257221598</v>
      </c>
      <c r="I63" s="655">
        <f t="shared" si="33"/>
        <v>1.5967302535893424</v>
      </c>
      <c r="J63" s="651">
        <f t="shared" si="39"/>
        <v>1.0342564571083976</v>
      </c>
      <c r="K63" s="652">
        <f t="shared" si="39"/>
        <v>0.35126585018866335</v>
      </c>
      <c r="L63" s="653">
        <f t="shared" si="39"/>
        <v>0.21120794629228146</v>
      </c>
      <c r="M63" s="654">
        <f t="shared" si="39"/>
        <v>0</v>
      </c>
      <c r="N63" s="655">
        <f t="shared" si="4"/>
        <v>1.8265568901682715E-4</v>
      </c>
      <c r="O63" s="654">
        <f>IFERROR($D63*O84/100, 0)</f>
        <v>1.8265568901682715E-4</v>
      </c>
      <c r="P63" s="653">
        <f t="shared" si="39"/>
        <v>0</v>
      </c>
      <c r="Q63" s="656">
        <f t="shared" si="39"/>
        <v>0</v>
      </c>
      <c r="R63" s="512" t="s">
        <v>1328</v>
      </c>
      <c r="S63" s="134"/>
      <c r="T63" s="134"/>
      <c r="U63" s="134"/>
    </row>
    <row r="64" spans="1:21">
      <c r="A64" s="619"/>
      <c r="B64" s="641" t="s">
        <v>154</v>
      </c>
      <c r="C64" s="658" t="s">
        <v>25</v>
      </c>
      <c r="D64" s="643">
        <f>D65+D66</f>
        <v>1.29</v>
      </c>
      <c r="E64" s="644">
        <f t="shared" si="5"/>
        <v>0.32976653802954187</v>
      </c>
      <c r="F64" s="645">
        <f>F65+F66</f>
        <v>1.2984361549093748E-2</v>
      </c>
      <c r="G64" s="646">
        <f>G65+G66</f>
        <v>5.8887235134287515E-2</v>
      </c>
      <c r="H64" s="647">
        <f>H65+H66</f>
        <v>0.25789494134616059</v>
      </c>
      <c r="I64" s="643">
        <f t="shared" si="33"/>
        <v>0.9601236299917737</v>
      </c>
      <c r="J64" s="645">
        <f t="shared" ref="J64:Q64" si="40">J65+J66</f>
        <v>0.62190470914490215</v>
      </c>
      <c r="K64" s="646">
        <f t="shared" si="40"/>
        <v>0.21121829590010663</v>
      </c>
      <c r="L64" s="647">
        <f t="shared" si="40"/>
        <v>0.12700062494676487</v>
      </c>
      <c r="M64" s="648">
        <f t="shared" si="40"/>
        <v>0</v>
      </c>
      <c r="N64" s="643">
        <f t="shared" si="4"/>
        <v>1.0983197868472777E-4</v>
      </c>
      <c r="O64" s="648">
        <f>O65+O66</f>
        <v>1.0983197868472777E-4</v>
      </c>
      <c r="P64" s="647">
        <f t="shared" si="40"/>
        <v>0</v>
      </c>
      <c r="Q64" s="644">
        <f t="shared" si="40"/>
        <v>0</v>
      </c>
      <c r="R64" s="134"/>
      <c r="S64" s="134"/>
      <c r="T64" s="134"/>
      <c r="U64" s="134"/>
    </row>
    <row r="65" spans="1:21" ht="51.75">
      <c r="A65" s="619"/>
      <c r="B65" s="649" t="s">
        <v>406</v>
      </c>
      <c r="C65" s="659" t="s">
        <v>592</v>
      </c>
      <c r="D65" s="728">
        <v>1.29</v>
      </c>
      <c r="E65" s="656">
        <f t="shared" si="5"/>
        <v>0.32976653802954187</v>
      </c>
      <c r="F65" s="651">
        <f t="shared" ref="F65:H66" si="41">IFERROR($D65*F85/100, 0)</f>
        <v>1.2984361549093748E-2</v>
      </c>
      <c r="G65" s="652">
        <f t="shared" si="41"/>
        <v>5.8887235134287515E-2</v>
      </c>
      <c r="H65" s="653">
        <f t="shared" si="41"/>
        <v>0.25789494134616059</v>
      </c>
      <c r="I65" s="655">
        <f t="shared" si="33"/>
        <v>0.9601236299917737</v>
      </c>
      <c r="J65" s="651">
        <f t="shared" ref="J65:Q66" si="42">IFERROR($D65*J85/100, 0)</f>
        <v>0.62190470914490215</v>
      </c>
      <c r="K65" s="652">
        <f t="shared" si="42"/>
        <v>0.21121829590010663</v>
      </c>
      <c r="L65" s="653">
        <f t="shared" si="42"/>
        <v>0.12700062494676487</v>
      </c>
      <c r="M65" s="654">
        <f t="shared" si="42"/>
        <v>0</v>
      </c>
      <c r="N65" s="655">
        <f t="shared" si="4"/>
        <v>1.0983197868472777E-4</v>
      </c>
      <c r="O65" s="654">
        <f>IFERROR($D65*O85/100, 0)</f>
        <v>1.0983197868472777E-4</v>
      </c>
      <c r="P65" s="653">
        <f t="shared" si="42"/>
        <v>0</v>
      </c>
      <c r="Q65" s="656">
        <f t="shared" si="42"/>
        <v>0</v>
      </c>
      <c r="R65" s="512" t="s">
        <v>1330</v>
      </c>
      <c r="S65" s="134"/>
      <c r="T65" s="134"/>
      <c r="U65" s="134"/>
    </row>
    <row r="66" spans="1:21">
      <c r="A66" s="619"/>
      <c r="B66" s="649" t="s">
        <v>609</v>
      </c>
      <c r="C66" s="659" t="s">
        <v>29</v>
      </c>
      <c r="D66" s="728">
        <v>0</v>
      </c>
      <c r="E66" s="656">
        <f t="shared" si="5"/>
        <v>0</v>
      </c>
      <c r="F66" s="651">
        <f t="shared" si="41"/>
        <v>0</v>
      </c>
      <c r="G66" s="652">
        <f t="shared" si="41"/>
        <v>0</v>
      </c>
      <c r="H66" s="653">
        <f t="shared" si="41"/>
        <v>0</v>
      </c>
      <c r="I66" s="655">
        <f t="shared" si="33"/>
        <v>0</v>
      </c>
      <c r="J66" s="651">
        <f t="shared" si="42"/>
        <v>0</v>
      </c>
      <c r="K66" s="652">
        <f t="shared" si="42"/>
        <v>0</v>
      </c>
      <c r="L66" s="653">
        <f t="shared" si="42"/>
        <v>0</v>
      </c>
      <c r="M66" s="654">
        <f t="shared" si="42"/>
        <v>0</v>
      </c>
      <c r="N66" s="655">
        <f t="shared" si="4"/>
        <v>0</v>
      </c>
      <c r="O66" s="654">
        <f>IFERROR($D66*O86/100, 0)</f>
        <v>0</v>
      </c>
      <c r="P66" s="653">
        <f t="shared" si="42"/>
        <v>0</v>
      </c>
      <c r="Q66" s="656">
        <f t="shared" si="42"/>
        <v>0</v>
      </c>
      <c r="R66" s="512" t="s">
        <v>1332</v>
      </c>
      <c r="S66" s="134"/>
      <c r="T66" s="134"/>
      <c r="U66" s="134"/>
    </row>
    <row r="67" spans="1:21">
      <c r="A67" s="619"/>
      <c r="B67" s="641" t="s">
        <v>407</v>
      </c>
      <c r="C67" s="658" t="s">
        <v>31</v>
      </c>
      <c r="D67" s="643">
        <f>D68+D69</f>
        <v>0</v>
      </c>
      <c r="E67" s="644">
        <f t="shared" si="5"/>
        <v>0</v>
      </c>
      <c r="F67" s="645">
        <f>F68+F69</f>
        <v>0</v>
      </c>
      <c r="G67" s="646">
        <f>G68+G69</f>
        <v>0</v>
      </c>
      <c r="H67" s="647">
        <f>H68+H69</f>
        <v>0</v>
      </c>
      <c r="I67" s="643">
        <f t="shared" si="33"/>
        <v>0</v>
      </c>
      <c r="J67" s="645">
        <f t="shared" ref="J67:Q67" si="43">J68+J69</f>
        <v>0</v>
      </c>
      <c r="K67" s="646">
        <f t="shared" si="43"/>
        <v>0</v>
      </c>
      <c r="L67" s="647">
        <f t="shared" si="43"/>
        <v>0</v>
      </c>
      <c r="M67" s="648">
        <f t="shared" si="43"/>
        <v>0</v>
      </c>
      <c r="N67" s="643">
        <f t="shared" si="4"/>
        <v>0</v>
      </c>
      <c r="O67" s="648">
        <f>O68+O69</f>
        <v>0</v>
      </c>
      <c r="P67" s="647">
        <f t="shared" si="43"/>
        <v>0</v>
      </c>
      <c r="Q67" s="644">
        <f t="shared" si="43"/>
        <v>0</v>
      </c>
      <c r="R67" s="134"/>
      <c r="S67" s="134"/>
      <c r="T67" s="134"/>
      <c r="U67" s="134"/>
    </row>
    <row r="68" spans="1:21">
      <c r="A68" s="619"/>
      <c r="B68" s="660" t="s">
        <v>408</v>
      </c>
      <c r="C68" s="659" t="s">
        <v>594</v>
      </c>
      <c r="D68" s="728">
        <v>0</v>
      </c>
      <c r="E68" s="656">
        <f t="shared" si="5"/>
        <v>0</v>
      </c>
      <c r="F68" s="651">
        <f t="shared" ref="F68:H69" si="44">IFERROR($D68*F87/100, 0)</f>
        <v>0</v>
      </c>
      <c r="G68" s="652">
        <f t="shared" si="44"/>
        <v>0</v>
      </c>
      <c r="H68" s="653">
        <f t="shared" si="44"/>
        <v>0</v>
      </c>
      <c r="I68" s="655">
        <f t="shared" si="33"/>
        <v>0</v>
      </c>
      <c r="J68" s="651">
        <f t="shared" ref="J68:Q69" si="45">IFERROR($D68*J87/100, 0)</f>
        <v>0</v>
      </c>
      <c r="K68" s="652">
        <f t="shared" si="45"/>
        <v>0</v>
      </c>
      <c r="L68" s="653">
        <f t="shared" si="45"/>
        <v>0</v>
      </c>
      <c r="M68" s="654">
        <f t="shared" si="45"/>
        <v>0</v>
      </c>
      <c r="N68" s="655">
        <f t="shared" si="4"/>
        <v>0</v>
      </c>
      <c r="O68" s="654">
        <f>IFERROR($D68*O87/100, 0)</f>
        <v>0</v>
      </c>
      <c r="P68" s="653">
        <f t="shared" si="45"/>
        <v>0</v>
      </c>
      <c r="Q68" s="656">
        <f t="shared" si="45"/>
        <v>0</v>
      </c>
      <c r="R68" s="512" t="s">
        <v>1334</v>
      </c>
      <c r="S68" s="134"/>
      <c r="T68" s="134"/>
      <c r="U68" s="134"/>
    </row>
    <row r="69" spans="1:21" ht="26.25">
      <c r="A69" s="619"/>
      <c r="B69" s="660" t="s">
        <v>409</v>
      </c>
      <c r="C69" s="712" t="s">
        <v>596</v>
      </c>
      <c r="D69" s="728">
        <v>0</v>
      </c>
      <c r="E69" s="656">
        <f t="shared" si="5"/>
        <v>0</v>
      </c>
      <c r="F69" s="651">
        <f t="shared" si="44"/>
        <v>0</v>
      </c>
      <c r="G69" s="652">
        <f t="shared" si="44"/>
        <v>0</v>
      </c>
      <c r="H69" s="653">
        <f t="shared" si="44"/>
        <v>0</v>
      </c>
      <c r="I69" s="655">
        <f t="shared" si="33"/>
        <v>0</v>
      </c>
      <c r="J69" s="651">
        <f t="shared" si="45"/>
        <v>0</v>
      </c>
      <c r="K69" s="652">
        <f t="shared" si="45"/>
        <v>0</v>
      </c>
      <c r="L69" s="653">
        <f t="shared" si="45"/>
        <v>0</v>
      </c>
      <c r="M69" s="654">
        <f t="shared" si="45"/>
        <v>0</v>
      </c>
      <c r="N69" s="655">
        <f t="shared" si="4"/>
        <v>0</v>
      </c>
      <c r="O69" s="654">
        <f>IFERROR($D69*O88/100, 0)</f>
        <v>0</v>
      </c>
      <c r="P69" s="653">
        <f t="shared" si="45"/>
        <v>0</v>
      </c>
      <c r="Q69" s="656">
        <f t="shared" si="45"/>
        <v>0</v>
      </c>
      <c r="R69" s="512" t="s">
        <v>1336</v>
      </c>
      <c r="S69" s="134"/>
      <c r="T69" s="134"/>
      <c r="U69" s="134"/>
    </row>
    <row r="70" spans="1:21">
      <c r="A70" s="619"/>
      <c r="B70" s="641" t="s">
        <v>413</v>
      </c>
      <c r="C70" s="669" t="s">
        <v>37</v>
      </c>
      <c r="D70" s="670">
        <f>D71+D72</f>
        <v>18.624380000000002</v>
      </c>
      <c r="E70" s="671">
        <f t="shared" si="5"/>
        <v>4.7610056709663873</v>
      </c>
      <c r="F70" s="672">
        <f>F71+F72</f>
        <v>0.1874617701920237</v>
      </c>
      <c r="G70" s="673">
        <f>G71+G72</f>
        <v>0.85018468549637349</v>
      </c>
      <c r="H70" s="674">
        <f>H71+H72</f>
        <v>3.7233592152779895</v>
      </c>
      <c r="I70" s="675">
        <f t="shared" si="33"/>
        <v>13.861788629415653</v>
      </c>
      <c r="J70" s="672">
        <f t="shared" ref="J70:Q70" si="46">J71+J72</f>
        <v>8.9787516487628949</v>
      </c>
      <c r="K70" s="673">
        <f t="shared" si="46"/>
        <v>3.049464965733355</v>
      </c>
      <c r="L70" s="674">
        <f t="shared" si="46"/>
        <v>1.8335720149194024</v>
      </c>
      <c r="M70" s="676">
        <f t="shared" si="46"/>
        <v>0</v>
      </c>
      <c r="N70" s="675">
        <f t="shared" si="4"/>
        <v>1.5856996179661009E-3</v>
      </c>
      <c r="O70" s="676">
        <f>O71+O72</f>
        <v>1.5856996179661009E-3</v>
      </c>
      <c r="P70" s="674">
        <f t="shared" si="46"/>
        <v>0</v>
      </c>
      <c r="Q70" s="671">
        <f t="shared" si="46"/>
        <v>0</v>
      </c>
      <c r="R70" s="134"/>
      <c r="S70" s="134"/>
      <c r="T70" s="134"/>
      <c r="U70" s="134"/>
    </row>
    <row r="71" spans="1:21">
      <c r="A71" s="619"/>
      <c r="B71" s="677" t="s">
        <v>610</v>
      </c>
      <c r="C71" s="678" t="s">
        <v>39</v>
      </c>
      <c r="D71" s="729">
        <v>17.55</v>
      </c>
      <c r="E71" s="656">
        <f t="shared" si="5"/>
        <v>4.4863587150530693</v>
      </c>
      <c r="F71" s="651">
        <f t="shared" ref="F71:H72" si="47">IFERROR($D71*F89/100, 0)</f>
        <v>0.17664770944697306</v>
      </c>
      <c r="G71" s="652">
        <f t="shared" si="47"/>
        <v>0.8011402919432139</v>
      </c>
      <c r="H71" s="653">
        <f t="shared" si="47"/>
        <v>3.5085707136628823</v>
      </c>
      <c r="I71" s="655">
        <f t="shared" si="33"/>
        <v>13.06214705919041</v>
      </c>
      <c r="J71" s="651">
        <f t="shared" ref="J71:Q72" si="48">IFERROR($D71*J89/100, 0)</f>
        <v>8.460796624413204</v>
      </c>
      <c r="K71" s="652">
        <f t="shared" si="48"/>
        <v>2.8735512349200554</v>
      </c>
      <c r="L71" s="653">
        <f t="shared" si="48"/>
        <v>1.7277991998571502</v>
      </c>
      <c r="M71" s="654">
        <f t="shared" si="48"/>
        <v>0</v>
      </c>
      <c r="N71" s="655">
        <f t="shared" si="4"/>
        <v>1.4942257565247847E-3</v>
      </c>
      <c r="O71" s="654">
        <f>IFERROR($D71*O89/100, 0)</f>
        <v>1.4942257565247847E-3</v>
      </c>
      <c r="P71" s="653">
        <f t="shared" si="48"/>
        <v>0</v>
      </c>
      <c r="Q71" s="656">
        <f t="shared" si="48"/>
        <v>0</v>
      </c>
      <c r="R71" s="134" t="s">
        <v>1338</v>
      </c>
      <c r="S71" s="134"/>
      <c r="T71" s="134"/>
      <c r="U71" s="134"/>
    </row>
    <row r="72" spans="1:21" ht="26.25">
      <c r="A72" s="619"/>
      <c r="B72" s="677" t="s">
        <v>611</v>
      </c>
      <c r="C72" s="686" t="s">
        <v>41</v>
      </c>
      <c r="D72" s="730">
        <v>1.0743800000000001</v>
      </c>
      <c r="E72" s="656">
        <f t="shared" si="5"/>
        <v>0.27464695591331717</v>
      </c>
      <c r="F72" s="651">
        <f t="shared" si="47"/>
        <v>1.0814060745050652E-2</v>
      </c>
      <c r="G72" s="652">
        <f t="shared" si="47"/>
        <v>4.9044393553159552E-2</v>
      </c>
      <c r="H72" s="653">
        <f t="shared" si="47"/>
        <v>0.21478850161510699</v>
      </c>
      <c r="I72" s="655">
        <f t="shared" si="33"/>
        <v>0.79964157022524174</v>
      </c>
      <c r="J72" s="651">
        <f t="shared" si="48"/>
        <v>0.51795502434968999</v>
      </c>
      <c r="K72" s="652">
        <f t="shared" si="48"/>
        <v>0.1759137308132997</v>
      </c>
      <c r="L72" s="653">
        <f t="shared" si="48"/>
        <v>0.10577281506225214</v>
      </c>
      <c r="M72" s="654">
        <f t="shared" si="48"/>
        <v>0</v>
      </c>
      <c r="N72" s="655">
        <f t="shared" si="4"/>
        <v>9.1473861441316131E-5</v>
      </c>
      <c r="O72" s="654">
        <f>IFERROR($D72*O90/100, 0)</f>
        <v>9.1473861441316131E-5</v>
      </c>
      <c r="P72" s="653">
        <f t="shared" si="48"/>
        <v>0</v>
      </c>
      <c r="Q72" s="656">
        <f t="shared" si="48"/>
        <v>0</v>
      </c>
      <c r="R72" s="134" t="s">
        <v>1340</v>
      </c>
      <c r="S72" s="134"/>
      <c r="T72" s="134"/>
      <c r="U72" s="134"/>
    </row>
    <row r="73" spans="1:21">
      <c r="A73" s="619"/>
      <c r="B73" s="688" t="s">
        <v>414</v>
      </c>
      <c r="C73" s="689" t="s">
        <v>597</v>
      </c>
      <c r="D73" s="670">
        <f>D74+D75+D76</f>
        <v>0</v>
      </c>
      <c r="E73" s="671">
        <f t="shared" ref="E73:Q73" si="49">E74+E75+E76</f>
        <v>0</v>
      </c>
      <c r="F73" s="672">
        <f t="shared" si="49"/>
        <v>0</v>
      </c>
      <c r="G73" s="673">
        <f t="shared" si="49"/>
        <v>0</v>
      </c>
      <c r="H73" s="674">
        <f t="shared" si="49"/>
        <v>0</v>
      </c>
      <c r="I73" s="675">
        <f t="shared" si="49"/>
        <v>0</v>
      </c>
      <c r="J73" s="672">
        <f t="shared" si="49"/>
        <v>0</v>
      </c>
      <c r="K73" s="673">
        <f t="shared" si="49"/>
        <v>0</v>
      </c>
      <c r="L73" s="674">
        <f t="shared" si="49"/>
        <v>0</v>
      </c>
      <c r="M73" s="676">
        <f t="shared" si="49"/>
        <v>0</v>
      </c>
      <c r="N73" s="675">
        <f t="shared" ref="N73:N132" si="50">+O73+P73</f>
        <v>0</v>
      </c>
      <c r="O73" s="676">
        <f>O74+O75+O76</f>
        <v>0</v>
      </c>
      <c r="P73" s="674">
        <f t="shared" si="49"/>
        <v>0</v>
      </c>
      <c r="Q73" s="671">
        <f t="shared" si="49"/>
        <v>0</v>
      </c>
      <c r="R73" s="134"/>
      <c r="S73" s="134"/>
      <c r="T73" s="134"/>
      <c r="U73" s="134"/>
    </row>
    <row r="74" spans="1:21">
      <c r="A74" s="619"/>
      <c r="B74" s="690" t="s">
        <v>415</v>
      </c>
      <c r="C74" s="686" t="s">
        <v>1358</v>
      </c>
      <c r="D74" s="730">
        <v>0</v>
      </c>
      <c r="E74" s="656">
        <f>SUM(F74:H74)</f>
        <v>0</v>
      </c>
      <c r="F74" s="651">
        <f t="shared" ref="F74:H76" si="51">IFERROR($D74*F91/100, 0)</f>
        <v>0</v>
      </c>
      <c r="G74" s="652">
        <f t="shared" si="51"/>
        <v>0</v>
      </c>
      <c r="H74" s="653">
        <f t="shared" si="51"/>
        <v>0</v>
      </c>
      <c r="I74" s="655">
        <f t="shared" si="33"/>
        <v>0</v>
      </c>
      <c r="J74" s="651">
        <f t="shared" ref="J74:Q76" si="52">IFERROR($D74*J91/100, 0)</f>
        <v>0</v>
      </c>
      <c r="K74" s="652">
        <f t="shared" si="52"/>
        <v>0</v>
      </c>
      <c r="L74" s="653">
        <f t="shared" si="52"/>
        <v>0</v>
      </c>
      <c r="M74" s="654">
        <f t="shared" si="52"/>
        <v>0</v>
      </c>
      <c r="N74" s="655">
        <f t="shared" si="50"/>
        <v>0</v>
      </c>
      <c r="O74" s="654">
        <f>IFERROR($D74*O91/100, 0)</f>
        <v>0</v>
      </c>
      <c r="P74" s="653">
        <f t="shared" si="52"/>
        <v>0</v>
      </c>
      <c r="Q74" s="656">
        <f t="shared" si="52"/>
        <v>0</v>
      </c>
      <c r="R74" s="134" t="s">
        <v>1342</v>
      </c>
      <c r="S74" s="134"/>
      <c r="T74" s="134"/>
      <c r="U74" s="134"/>
    </row>
    <row r="75" spans="1:21">
      <c r="A75" s="619"/>
      <c r="B75" s="677" t="s">
        <v>416</v>
      </c>
      <c r="C75" s="686" t="s">
        <v>1358</v>
      </c>
      <c r="D75" s="730">
        <v>0</v>
      </c>
      <c r="E75" s="656">
        <f>SUM(F75:H75)</f>
        <v>0</v>
      </c>
      <c r="F75" s="651">
        <f t="shared" si="51"/>
        <v>0</v>
      </c>
      <c r="G75" s="652">
        <f t="shared" si="51"/>
        <v>0</v>
      </c>
      <c r="H75" s="653">
        <f t="shared" si="51"/>
        <v>0</v>
      </c>
      <c r="I75" s="655">
        <f t="shared" si="33"/>
        <v>0</v>
      </c>
      <c r="J75" s="651">
        <f t="shared" si="52"/>
        <v>0</v>
      </c>
      <c r="K75" s="652">
        <f t="shared" si="52"/>
        <v>0</v>
      </c>
      <c r="L75" s="653">
        <f t="shared" si="52"/>
        <v>0</v>
      </c>
      <c r="M75" s="654">
        <f t="shared" si="52"/>
        <v>0</v>
      </c>
      <c r="N75" s="655">
        <f t="shared" si="50"/>
        <v>0</v>
      </c>
      <c r="O75" s="654">
        <f>IFERROR($D75*O92/100, 0)</f>
        <v>0</v>
      </c>
      <c r="P75" s="653">
        <f t="shared" si="52"/>
        <v>0</v>
      </c>
      <c r="Q75" s="656">
        <f t="shared" si="52"/>
        <v>0</v>
      </c>
      <c r="R75" s="134" t="s">
        <v>1344</v>
      </c>
      <c r="S75" s="134"/>
      <c r="T75" s="134"/>
      <c r="U75" s="134"/>
    </row>
    <row r="76" spans="1:21" ht="15.75" thickBot="1">
      <c r="A76" s="619"/>
      <c r="B76" s="731" t="s">
        <v>417</v>
      </c>
      <c r="C76" s="692" t="s">
        <v>1358</v>
      </c>
      <c r="D76" s="729">
        <v>0</v>
      </c>
      <c r="E76" s="732">
        <f>SUM(F76:H76)</f>
        <v>0</v>
      </c>
      <c r="F76" s="733">
        <f t="shared" si="51"/>
        <v>0</v>
      </c>
      <c r="G76" s="734">
        <f t="shared" si="51"/>
        <v>0</v>
      </c>
      <c r="H76" s="735">
        <f t="shared" si="51"/>
        <v>0</v>
      </c>
      <c r="I76" s="736">
        <f t="shared" si="33"/>
        <v>0</v>
      </c>
      <c r="J76" s="733">
        <f t="shared" si="52"/>
        <v>0</v>
      </c>
      <c r="K76" s="734">
        <f t="shared" si="52"/>
        <v>0</v>
      </c>
      <c r="L76" s="735">
        <f t="shared" si="52"/>
        <v>0</v>
      </c>
      <c r="M76" s="737">
        <f t="shared" si="52"/>
        <v>0</v>
      </c>
      <c r="N76" s="736">
        <f t="shared" si="50"/>
        <v>0</v>
      </c>
      <c r="O76" s="737">
        <f>IFERROR($D76*O93/100, 0)</f>
        <v>0</v>
      </c>
      <c r="P76" s="735">
        <f t="shared" si="52"/>
        <v>0</v>
      </c>
      <c r="Q76" s="732">
        <f t="shared" si="52"/>
        <v>0</v>
      </c>
      <c r="R76" s="134" t="s">
        <v>1346</v>
      </c>
      <c r="S76" s="134"/>
      <c r="T76" s="134"/>
      <c r="U76" s="134"/>
    </row>
    <row r="77" spans="1:21" ht="64.5" thickBot="1">
      <c r="A77" s="619"/>
      <c r="B77" s="738" t="s">
        <v>60</v>
      </c>
      <c r="C77" s="623" t="s">
        <v>612</v>
      </c>
      <c r="D77" s="623" t="s">
        <v>246</v>
      </c>
      <c r="E77" s="624" t="s">
        <v>247</v>
      </c>
      <c r="F77" s="625" t="s">
        <v>248</v>
      </c>
      <c r="G77" s="626" t="s">
        <v>249</v>
      </c>
      <c r="H77" s="627" t="s">
        <v>250</v>
      </c>
      <c r="I77" s="623" t="s">
        <v>251</v>
      </c>
      <c r="J77" s="625" t="s">
        <v>252</v>
      </c>
      <c r="K77" s="626" t="s">
        <v>253</v>
      </c>
      <c r="L77" s="627" t="s">
        <v>254</v>
      </c>
      <c r="M77" s="629" t="s">
        <v>255</v>
      </c>
      <c r="N77" s="630" t="s">
        <v>256</v>
      </c>
      <c r="O77" s="631" t="s">
        <v>586</v>
      </c>
      <c r="P77" s="627" t="s">
        <v>258</v>
      </c>
      <c r="Q77" s="632" t="s">
        <v>259</v>
      </c>
      <c r="R77" s="134"/>
      <c r="S77" s="134"/>
      <c r="T77" s="134"/>
      <c r="U77" s="134"/>
    </row>
    <row r="78" spans="1:21" ht="25.5">
      <c r="A78" s="619" t="s">
        <v>1316</v>
      </c>
      <c r="B78" s="739" t="s">
        <v>62</v>
      </c>
      <c r="C78" s="740" t="s">
        <v>1317</v>
      </c>
      <c r="D78" s="741">
        <f t="shared" ref="D78:D93" si="53">O78+E78+I78+M78+P78+Q78</f>
        <v>100.00000000000001</v>
      </c>
      <c r="E78" s="742">
        <f>SUM(F78:H78)</f>
        <v>25.563297521669909</v>
      </c>
      <c r="F78" s="743">
        <v>1.0065396549685075</v>
      </c>
      <c r="G78" s="744">
        <v>4.5649019483943807</v>
      </c>
      <c r="H78" s="745">
        <v>19.991855918307021</v>
      </c>
      <c r="I78" s="746">
        <f t="shared" ref="I78:I93" si="54">SUM(J78:L78)</f>
        <v>74.42818837145532</v>
      </c>
      <c r="J78" s="743">
        <v>48.209667375573808</v>
      </c>
      <c r="K78" s="744">
        <v>16.373511310085785</v>
      </c>
      <c r="L78" s="745">
        <v>9.845009685795727</v>
      </c>
      <c r="M78" s="747">
        <v>0</v>
      </c>
      <c r="N78" s="748">
        <f t="shared" si="50"/>
        <v>8.5141068747850972E-3</v>
      </c>
      <c r="O78" s="749">
        <v>8.5141068747850972E-3</v>
      </c>
      <c r="P78" s="745">
        <v>0</v>
      </c>
      <c r="Q78" s="750">
        <v>0</v>
      </c>
      <c r="R78" s="134" t="s">
        <v>613</v>
      </c>
      <c r="S78" s="134"/>
      <c r="T78" s="134"/>
      <c r="U78" s="134"/>
    </row>
    <row r="79" spans="1:21" ht="25.5">
      <c r="A79" s="619" t="s">
        <v>1318</v>
      </c>
      <c r="B79" s="751" t="s">
        <v>66</v>
      </c>
      <c r="C79" s="752" t="s">
        <v>1319</v>
      </c>
      <c r="D79" s="753">
        <f t="shared" si="53"/>
        <v>100.00000000000001</v>
      </c>
      <c r="E79" s="754">
        <f t="shared" ref="E79:E93" si="55">SUM(F79:H79)</f>
        <v>25.563297521669909</v>
      </c>
      <c r="F79" s="755">
        <v>1.0065396549685075</v>
      </c>
      <c r="G79" s="756">
        <v>4.5649019483943807</v>
      </c>
      <c r="H79" s="757">
        <v>19.991855918307021</v>
      </c>
      <c r="I79" s="758">
        <f t="shared" si="54"/>
        <v>74.42818837145532</v>
      </c>
      <c r="J79" s="755">
        <v>48.209667375573808</v>
      </c>
      <c r="K79" s="756">
        <v>16.373511310085785</v>
      </c>
      <c r="L79" s="757">
        <v>9.845009685795727</v>
      </c>
      <c r="M79" s="759">
        <v>0</v>
      </c>
      <c r="N79" s="760">
        <f t="shared" si="50"/>
        <v>8.5141068747850972E-3</v>
      </c>
      <c r="O79" s="761">
        <v>8.5141068747850972E-3</v>
      </c>
      <c r="P79" s="757">
        <v>0</v>
      </c>
      <c r="Q79" s="762">
        <v>0</v>
      </c>
      <c r="R79" s="134" t="s">
        <v>614</v>
      </c>
      <c r="S79" s="134"/>
      <c r="T79" s="134"/>
      <c r="U79" s="134"/>
    </row>
    <row r="80" spans="1:21" ht="25.5">
      <c r="A80" s="619" t="s">
        <v>1320</v>
      </c>
      <c r="B80" s="751" t="s">
        <v>68</v>
      </c>
      <c r="C80" s="752" t="s">
        <v>1321</v>
      </c>
      <c r="D80" s="753">
        <f t="shared" si="53"/>
        <v>100.00000000000001</v>
      </c>
      <c r="E80" s="754">
        <f t="shared" si="55"/>
        <v>25.563297521669909</v>
      </c>
      <c r="F80" s="755">
        <v>1.0065396549685075</v>
      </c>
      <c r="G80" s="756">
        <v>4.5649019483943807</v>
      </c>
      <c r="H80" s="757">
        <v>19.991855918307021</v>
      </c>
      <c r="I80" s="758">
        <f t="shared" si="54"/>
        <v>74.42818837145532</v>
      </c>
      <c r="J80" s="755">
        <v>48.209667375573808</v>
      </c>
      <c r="K80" s="756">
        <v>16.373511310085785</v>
      </c>
      <c r="L80" s="757">
        <v>9.845009685795727</v>
      </c>
      <c r="M80" s="759">
        <v>0</v>
      </c>
      <c r="N80" s="760">
        <f t="shared" si="50"/>
        <v>8.5141068747850972E-3</v>
      </c>
      <c r="O80" s="761">
        <v>8.5141068747850972E-3</v>
      </c>
      <c r="P80" s="757">
        <v>0</v>
      </c>
      <c r="Q80" s="762">
        <v>0</v>
      </c>
      <c r="R80" s="134" t="s">
        <v>615</v>
      </c>
      <c r="S80" s="134"/>
      <c r="T80" s="134"/>
      <c r="U80" s="134"/>
    </row>
    <row r="81" spans="1:21" ht="25.5">
      <c r="A81" s="619" t="s">
        <v>1322</v>
      </c>
      <c r="B81" s="763" t="s">
        <v>70</v>
      </c>
      <c r="C81" s="752" t="s">
        <v>1323</v>
      </c>
      <c r="D81" s="753">
        <f t="shared" si="53"/>
        <v>100.00000000000001</v>
      </c>
      <c r="E81" s="754">
        <f t="shared" si="55"/>
        <v>25.563297521669909</v>
      </c>
      <c r="F81" s="755">
        <v>1.0065396549685075</v>
      </c>
      <c r="G81" s="756">
        <v>4.5649019483943807</v>
      </c>
      <c r="H81" s="757">
        <v>19.991855918307021</v>
      </c>
      <c r="I81" s="758">
        <f t="shared" si="54"/>
        <v>74.42818837145532</v>
      </c>
      <c r="J81" s="755">
        <v>48.209667375573808</v>
      </c>
      <c r="K81" s="756">
        <v>16.373511310085785</v>
      </c>
      <c r="L81" s="757">
        <v>9.845009685795727</v>
      </c>
      <c r="M81" s="759">
        <v>0</v>
      </c>
      <c r="N81" s="760">
        <f t="shared" si="50"/>
        <v>8.5141068747850972E-3</v>
      </c>
      <c r="O81" s="761">
        <v>8.5141068747850972E-3</v>
      </c>
      <c r="P81" s="757">
        <v>0</v>
      </c>
      <c r="Q81" s="762">
        <v>0</v>
      </c>
      <c r="R81" s="134" t="s">
        <v>616</v>
      </c>
      <c r="S81" s="134"/>
      <c r="T81" s="134"/>
      <c r="U81" s="134"/>
    </row>
    <row r="82" spans="1:21" ht="25.5">
      <c r="A82" s="619" t="s">
        <v>1324</v>
      </c>
      <c r="B82" s="751" t="s">
        <v>72</v>
      </c>
      <c r="C82" s="752" t="s">
        <v>1325</v>
      </c>
      <c r="D82" s="434">
        <f t="shared" si="53"/>
        <v>100.00000000000001</v>
      </c>
      <c r="E82" s="764">
        <f t="shared" si="55"/>
        <v>25.563297521669909</v>
      </c>
      <c r="F82" s="765">
        <v>1.0065396549685075</v>
      </c>
      <c r="G82" s="766">
        <v>4.5649019483943807</v>
      </c>
      <c r="H82" s="767">
        <v>19.991855918307021</v>
      </c>
      <c r="I82" s="768">
        <f t="shared" si="54"/>
        <v>74.42818837145532</v>
      </c>
      <c r="J82" s="765">
        <v>48.209667375573808</v>
      </c>
      <c r="K82" s="766">
        <v>16.373511310085785</v>
      </c>
      <c r="L82" s="767">
        <v>9.845009685795727</v>
      </c>
      <c r="M82" s="769">
        <v>0</v>
      </c>
      <c r="N82" s="770">
        <f t="shared" si="50"/>
        <v>8.5141068747850972E-3</v>
      </c>
      <c r="O82" s="771">
        <v>8.5141068747850972E-3</v>
      </c>
      <c r="P82" s="767">
        <v>0</v>
      </c>
      <c r="Q82" s="772">
        <v>0</v>
      </c>
      <c r="R82" s="134" t="s">
        <v>617</v>
      </c>
      <c r="S82" s="134"/>
      <c r="T82" s="134"/>
      <c r="U82" s="134"/>
    </row>
    <row r="83" spans="1:21" ht="25.5">
      <c r="A83" s="619" t="s">
        <v>1326</v>
      </c>
      <c r="B83" s="751" t="s">
        <v>458</v>
      </c>
      <c r="C83" s="752" t="s">
        <v>1327</v>
      </c>
      <c r="D83" s="434">
        <f t="shared" si="53"/>
        <v>100.00000000000001</v>
      </c>
      <c r="E83" s="764">
        <f t="shared" si="55"/>
        <v>25.563297521669909</v>
      </c>
      <c r="F83" s="765">
        <v>1.0065396549685075</v>
      </c>
      <c r="G83" s="766">
        <v>4.5649019483943807</v>
      </c>
      <c r="H83" s="767">
        <v>19.991855918307021</v>
      </c>
      <c r="I83" s="768">
        <f t="shared" si="54"/>
        <v>74.42818837145532</v>
      </c>
      <c r="J83" s="765">
        <v>48.209667375573808</v>
      </c>
      <c r="K83" s="766">
        <v>16.373511310085785</v>
      </c>
      <c r="L83" s="767">
        <v>9.845009685795727</v>
      </c>
      <c r="M83" s="769">
        <v>0</v>
      </c>
      <c r="N83" s="770">
        <f t="shared" si="50"/>
        <v>8.5141068747850972E-3</v>
      </c>
      <c r="O83" s="771">
        <v>8.5141068747850972E-3</v>
      </c>
      <c r="P83" s="767">
        <v>0</v>
      </c>
      <c r="Q83" s="772">
        <v>0</v>
      </c>
      <c r="R83" s="134" t="s">
        <v>618</v>
      </c>
      <c r="S83" s="134"/>
      <c r="T83" s="134"/>
      <c r="U83" s="134"/>
    </row>
    <row r="84" spans="1:21" ht="25.5">
      <c r="A84" s="619" t="s">
        <v>1328</v>
      </c>
      <c r="B84" s="751" t="s">
        <v>462</v>
      </c>
      <c r="C84" s="752" t="s">
        <v>1329</v>
      </c>
      <c r="D84" s="434">
        <f t="shared" si="53"/>
        <v>100.00000000000001</v>
      </c>
      <c r="E84" s="764">
        <f t="shared" si="55"/>
        <v>25.563297521669909</v>
      </c>
      <c r="F84" s="765">
        <v>1.0065396549685075</v>
      </c>
      <c r="G84" s="766">
        <v>4.5649019483943807</v>
      </c>
      <c r="H84" s="767">
        <v>19.991855918307021</v>
      </c>
      <c r="I84" s="768">
        <f t="shared" si="54"/>
        <v>74.42818837145532</v>
      </c>
      <c r="J84" s="765">
        <v>48.209667375573808</v>
      </c>
      <c r="K84" s="766">
        <v>16.373511310085785</v>
      </c>
      <c r="L84" s="767">
        <v>9.845009685795727</v>
      </c>
      <c r="M84" s="769">
        <v>0</v>
      </c>
      <c r="N84" s="770">
        <f t="shared" si="50"/>
        <v>8.5141068747850972E-3</v>
      </c>
      <c r="O84" s="771">
        <v>8.5141068747850972E-3</v>
      </c>
      <c r="P84" s="767">
        <v>0</v>
      </c>
      <c r="Q84" s="772">
        <v>0</v>
      </c>
      <c r="R84" s="134" t="s">
        <v>619</v>
      </c>
      <c r="S84" s="134"/>
      <c r="T84" s="134"/>
      <c r="U84" s="134"/>
    </row>
    <row r="85" spans="1:21" ht="25.5">
      <c r="A85" s="619" t="s">
        <v>1330</v>
      </c>
      <c r="B85" s="763" t="s">
        <v>466</v>
      </c>
      <c r="C85" s="752" t="s">
        <v>1331</v>
      </c>
      <c r="D85" s="434">
        <f t="shared" si="53"/>
        <v>100.00000000000001</v>
      </c>
      <c r="E85" s="764">
        <f t="shared" si="55"/>
        <v>25.563297521669909</v>
      </c>
      <c r="F85" s="765">
        <v>1.0065396549685075</v>
      </c>
      <c r="G85" s="766">
        <v>4.5649019483943807</v>
      </c>
      <c r="H85" s="767">
        <v>19.991855918307021</v>
      </c>
      <c r="I85" s="768">
        <f t="shared" si="54"/>
        <v>74.42818837145532</v>
      </c>
      <c r="J85" s="765">
        <v>48.209667375573808</v>
      </c>
      <c r="K85" s="766">
        <v>16.373511310085785</v>
      </c>
      <c r="L85" s="767">
        <v>9.845009685795727</v>
      </c>
      <c r="M85" s="769">
        <v>0</v>
      </c>
      <c r="N85" s="770">
        <f t="shared" si="50"/>
        <v>8.5141068747850972E-3</v>
      </c>
      <c r="O85" s="771">
        <v>8.5141068747850972E-3</v>
      </c>
      <c r="P85" s="767">
        <v>0</v>
      </c>
      <c r="Q85" s="772">
        <v>0</v>
      </c>
      <c r="R85" s="134" t="s">
        <v>620</v>
      </c>
      <c r="S85" s="134"/>
      <c r="T85" s="134"/>
      <c r="U85" s="134"/>
    </row>
    <row r="86" spans="1:21" ht="25.5">
      <c r="A86" s="619" t="s">
        <v>1332</v>
      </c>
      <c r="B86" s="763" t="s">
        <v>470</v>
      </c>
      <c r="C86" s="752" t="s">
        <v>1333</v>
      </c>
      <c r="D86" s="434">
        <f t="shared" si="53"/>
        <v>100.00000000000001</v>
      </c>
      <c r="E86" s="764">
        <f t="shared" si="55"/>
        <v>25.563297521669909</v>
      </c>
      <c r="F86" s="765">
        <v>1.0065396549685075</v>
      </c>
      <c r="G86" s="766">
        <v>4.5649019483943807</v>
      </c>
      <c r="H86" s="767">
        <v>19.991855918307021</v>
      </c>
      <c r="I86" s="768">
        <f t="shared" si="54"/>
        <v>74.42818837145532</v>
      </c>
      <c r="J86" s="765">
        <v>48.209667375573808</v>
      </c>
      <c r="K86" s="766">
        <v>16.373511310085785</v>
      </c>
      <c r="L86" s="767">
        <v>9.845009685795727</v>
      </c>
      <c r="M86" s="769">
        <v>0</v>
      </c>
      <c r="N86" s="770">
        <f t="shared" si="50"/>
        <v>8.5141068747850972E-3</v>
      </c>
      <c r="O86" s="771">
        <v>8.5141068747850972E-3</v>
      </c>
      <c r="P86" s="767">
        <v>0</v>
      </c>
      <c r="Q86" s="772">
        <v>0</v>
      </c>
      <c r="R86" s="134" t="s">
        <v>621</v>
      </c>
      <c r="S86" s="134"/>
      <c r="T86" s="134"/>
      <c r="U86" s="134"/>
    </row>
    <row r="87" spans="1:21" ht="25.5">
      <c r="A87" s="619" t="s">
        <v>1334</v>
      </c>
      <c r="B87" s="763" t="s">
        <v>486</v>
      </c>
      <c r="C87" s="752" t="s">
        <v>1335</v>
      </c>
      <c r="D87" s="434">
        <f t="shared" si="53"/>
        <v>100.00000000000001</v>
      </c>
      <c r="E87" s="764">
        <f t="shared" si="55"/>
        <v>25.563297521669909</v>
      </c>
      <c r="F87" s="765">
        <v>1.0065396549685075</v>
      </c>
      <c r="G87" s="766">
        <v>4.5649019483943807</v>
      </c>
      <c r="H87" s="767">
        <v>19.991855918307021</v>
      </c>
      <c r="I87" s="768">
        <f t="shared" si="54"/>
        <v>74.42818837145532</v>
      </c>
      <c r="J87" s="765">
        <v>48.209667375573808</v>
      </c>
      <c r="K87" s="766">
        <v>16.373511310085785</v>
      </c>
      <c r="L87" s="767">
        <v>9.845009685795727</v>
      </c>
      <c r="M87" s="769">
        <v>0</v>
      </c>
      <c r="N87" s="770">
        <f t="shared" si="50"/>
        <v>8.5141068747850972E-3</v>
      </c>
      <c r="O87" s="771">
        <v>8.5141068747850972E-3</v>
      </c>
      <c r="P87" s="767">
        <v>0</v>
      </c>
      <c r="Q87" s="772">
        <v>0</v>
      </c>
      <c r="R87" s="134" t="s">
        <v>622</v>
      </c>
      <c r="S87" s="134"/>
      <c r="T87" s="134"/>
      <c r="U87" s="134"/>
    </row>
    <row r="88" spans="1:21" ht="25.5">
      <c r="A88" s="619" t="s">
        <v>1336</v>
      </c>
      <c r="B88" s="763" t="s">
        <v>488</v>
      </c>
      <c r="C88" s="752" t="s">
        <v>1337</v>
      </c>
      <c r="D88" s="434">
        <f t="shared" si="53"/>
        <v>100.00000000000001</v>
      </c>
      <c r="E88" s="764">
        <f t="shared" si="55"/>
        <v>25.563297521669909</v>
      </c>
      <c r="F88" s="765">
        <v>1.0065396549685075</v>
      </c>
      <c r="G88" s="766">
        <v>4.5649019483943807</v>
      </c>
      <c r="H88" s="767">
        <v>19.991855918307021</v>
      </c>
      <c r="I88" s="768">
        <f t="shared" si="54"/>
        <v>74.42818837145532</v>
      </c>
      <c r="J88" s="765">
        <v>48.209667375573808</v>
      </c>
      <c r="K88" s="766">
        <v>16.373511310085785</v>
      </c>
      <c r="L88" s="767">
        <v>9.845009685795727</v>
      </c>
      <c r="M88" s="769">
        <v>0</v>
      </c>
      <c r="N88" s="770">
        <f t="shared" si="50"/>
        <v>8.5141068747850972E-3</v>
      </c>
      <c r="O88" s="771">
        <v>8.5141068747850972E-3</v>
      </c>
      <c r="P88" s="767">
        <v>0</v>
      </c>
      <c r="Q88" s="772">
        <v>0</v>
      </c>
      <c r="R88" s="134" t="s">
        <v>623</v>
      </c>
      <c r="S88" s="134"/>
      <c r="T88" s="134"/>
      <c r="U88" s="134"/>
    </row>
    <row r="89" spans="1:21" ht="25.5">
      <c r="A89" s="619" t="s">
        <v>1338</v>
      </c>
      <c r="B89" s="763" t="s">
        <v>624</v>
      </c>
      <c r="C89" s="752" t="s">
        <v>1339</v>
      </c>
      <c r="D89" s="434">
        <f t="shared" si="53"/>
        <v>100.00000000000001</v>
      </c>
      <c r="E89" s="764">
        <f t="shared" si="55"/>
        <v>25.563297521669909</v>
      </c>
      <c r="F89" s="765">
        <v>1.0065396549685075</v>
      </c>
      <c r="G89" s="766">
        <v>4.5649019483943807</v>
      </c>
      <c r="H89" s="767">
        <v>19.991855918307021</v>
      </c>
      <c r="I89" s="768">
        <f t="shared" si="54"/>
        <v>74.42818837145532</v>
      </c>
      <c r="J89" s="765">
        <v>48.209667375573808</v>
      </c>
      <c r="K89" s="766">
        <v>16.373511310085785</v>
      </c>
      <c r="L89" s="767">
        <v>9.845009685795727</v>
      </c>
      <c r="M89" s="769">
        <v>0</v>
      </c>
      <c r="N89" s="770">
        <f t="shared" si="50"/>
        <v>8.5141068747850972E-3</v>
      </c>
      <c r="O89" s="771">
        <v>8.5141068747850972E-3</v>
      </c>
      <c r="P89" s="767">
        <v>0</v>
      </c>
      <c r="Q89" s="772">
        <v>0</v>
      </c>
      <c r="R89" s="134" t="s">
        <v>625</v>
      </c>
      <c r="S89" s="134"/>
      <c r="T89" s="134"/>
      <c r="U89" s="134"/>
    </row>
    <row r="90" spans="1:21" ht="25.5">
      <c r="A90" s="619" t="s">
        <v>1340</v>
      </c>
      <c r="B90" s="763" t="s">
        <v>626</v>
      </c>
      <c r="C90" s="752" t="s">
        <v>1341</v>
      </c>
      <c r="D90" s="434">
        <f t="shared" si="53"/>
        <v>100.00000000000001</v>
      </c>
      <c r="E90" s="764">
        <f t="shared" si="55"/>
        <v>25.563297521669909</v>
      </c>
      <c r="F90" s="765">
        <v>1.0065396549685075</v>
      </c>
      <c r="G90" s="766">
        <v>4.5649019483943807</v>
      </c>
      <c r="H90" s="767">
        <v>19.991855918307021</v>
      </c>
      <c r="I90" s="768">
        <f t="shared" si="54"/>
        <v>74.42818837145532</v>
      </c>
      <c r="J90" s="765">
        <v>48.209667375573808</v>
      </c>
      <c r="K90" s="766">
        <v>16.373511310085785</v>
      </c>
      <c r="L90" s="767">
        <v>9.845009685795727</v>
      </c>
      <c r="M90" s="769">
        <v>0</v>
      </c>
      <c r="N90" s="770">
        <f t="shared" si="50"/>
        <v>8.5141068747850972E-3</v>
      </c>
      <c r="O90" s="771">
        <v>8.5141068747850972E-3</v>
      </c>
      <c r="P90" s="767">
        <v>0</v>
      </c>
      <c r="Q90" s="772">
        <v>0</v>
      </c>
      <c r="R90" s="134" t="s">
        <v>627</v>
      </c>
      <c r="S90" s="134"/>
      <c r="T90" s="134"/>
      <c r="U90" s="134"/>
    </row>
    <row r="91" spans="1:21" ht="25.5">
      <c r="A91" s="619" t="s">
        <v>1342</v>
      </c>
      <c r="B91" s="751" t="s">
        <v>628</v>
      </c>
      <c r="C91" s="752" t="s">
        <v>1343</v>
      </c>
      <c r="D91" s="434">
        <f t="shared" si="53"/>
        <v>100.00000000000001</v>
      </c>
      <c r="E91" s="764">
        <f t="shared" si="55"/>
        <v>25.563297521669909</v>
      </c>
      <c r="F91" s="765">
        <v>1.0065396549685075</v>
      </c>
      <c r="G91" s="766">
        <v>4.5649019483943807</v>
      </c>
      <c r="H91" s="767">
        <v>19.991855918307021</v>
      </c>
      <c r="I91" s="768">
        <f t="shared" si="54"/>
        <v>74.42818837145532</v>
      </c>
      <c r="J91" s="765">
        <v>48.209667375573808</v>
      </c>
      <c r="K91" s="766">
        <v>16.373511310085785</v>
      </c>
      <c r="L91" s="767">
        <v>9.845009685795727</v>
      </c>
      <c r="M91" s="769">
        <v>0</v>
      </c>
      <c r="N91" s="770">
        <f t="shared" si="50"/>
        <v>8.5141068747850972E-3</v>
      </c>
      <c r="O91" s="771">
        <v>8.5141068747850972E-3</v>
      </c>
      <c r="P91" s="767">
        <v>0</v>
      </c>
      <c r="Q91" s="772">
        <v>0</v>
      </c>
      <c r="R91" s="134" t="s">
        <v>629</v>
      </c>
      <c r="S91" s="134"/>
      <c r="T91" s="134"/>
      <c r="U91" s="134"/>
    </row>
    <row r="92" spans="1:21" ht="25.5">
      <c r="A92" s="619" t="s">
        <v>1344</v>
      </c>
      <c r="B92" s="763" t="s">
        <v>630</v>
      </c>
      <c r="C92" s="773" t="s">
        <v>1345</v>
      </c>
      <c r="D92" s="774">
        <f t="shared" si="53"/>
        <v>100.00000000000001</v>
      </c>
      <c r="E92" s="775">
        <f t="shared" si="55"/>
        <v>25.563297521669909</v>
      </c>
      <c r="F92" s="776">
        <v>1.0065396549685075</v>
      </c>
      <c r="G92" s="777">
        <v>4.5649019483943807</v>
      </c>
      <c r="H92" s="778">
        <v>19.991855918307021</v>
      </c>
      <c r="I92" s="779">
        <f t="shared" si="54"/>
        <v>74.42818837145532</v>
      </c>
      <c r="J92" s="776">
        <v>48.209667375573808</v>
      </c>
      <c r="K92" s="777">
        <v>16.373511310085785</v>
      </c>
      <c r="L92" s="778">
        <v>9.845009685795727</v>
      </c>
      <c r="M92" s="780">
        <v>0</v>
      </c>
      <c r="N92" s="781">
        <f t="shared" si="50"/>
        <v>8.5141068747850972E-3</v>
      </c>
      <c r="O92" s="782">
        <v>8.5141068747850972E-3</v>
      </c>
      <c r="P92" s="778">
        <v>0</v>
      </c>
      <c r="Q92" s="783">
        <v>0</v>
      </c>
      <c r="R92" s="134" t="s">
        <v>631</v>
      </c>
      <c r="S92" s="134"/>
      <c r="T92" s="134"/>
      <c r="U92" s="134"/>
    </row>
    <row r="93" spans="1:21" ht="26.25" thickBot="1">
      <c r="A93" s="619" t="s">
        <v>1346</v>
      </c>
      <c r="B93" s="784" t="s">
        <v>632</v>
      </c>
      <c r="C93" s="785" t="s">
        <v>1347</v>
      </c>
      <c r="D93" s="786">
        <f t="shared" si="53"/>
        <v>100.00000000000001</v>
      </c>
      <c r="E93" s="787">
        <f t="shared" si="55"/>
        <v>25.563297521669909</v>
      </c>
      <c r="F93" s="788">
        <v>1.0065396549685075</v>
      </c>
      <c r="G93" s="789">
        <v>4.5649019483943807</v>
      </c>
      <c r="H93" s="790">
        <v>19.991855918307021</v>
      </c>
      <c r="I93" s="791">
        <f t="shared" si="54"/>
        <v>74.42818837145532</v>
      </c>
      <c r="J93" s="788">
        <v>48.209667375573808</v>
      </c>
      <c r="K93" s="789">
        <v>16.373511310085785</v>
      </c>
      <c r="L93" s="790">
        <v>9.845009685795727</v>
      </c>
      <c r="M93" s="792">
        <v>0</v>
      </c>
      <c r="N93" s="793">
        <f t="shared" si="50"/>
        <v>8.5141068747850972E-3</v>
      </c>
      <c r="O93" s="792">
        <v>8.5141068747850972E-3</v>
      </c>
      <c r="P93" s="790">
        <v>0</v>
      </c>
      <c r="Q93" s="794">
        <v>0</v>
      </c>
      <c r="R93" s="134" t="s">
        <v>633</v>
      </c>
      <c r="S93" s="134"/>
      <c r="T93" s="134"/>
      <c r="U93" s="134"/>
    </row>
    <row r="94" spans="1:21" ht="16.5" thickTop="1" thickBot="1">
      <c r="A94" s="619" t="s">
        <v>634</v>
      </c>
      <c r="B94" s="633" t="s">
        <v>74</v>
      </c>
      <c r="C94" s="634" t="s">
        <v>635</v>
      </c>
      <c r="D94" s="795">
        <f>D95+D99+D104+D106+D109+D112</f>
        <v>121.1319</v>
      </c>
      <c r="E94" s="796">
        <f t="shared" ref="E94:Q94" si="56">E95+E99+E104+E106+E109+E112</f>
        <v>34.818521884368195</v>
      </c>
      <c r="F94" s="797">
        <f t="shared" si="56"/>
        <v>6.5407110189920346</v>
      </c>
      <c r="G94" s="798">
        <f t="shared" si="56"/>
        <v>7.8725374674924522</v>
      </c>
      <c r="H94" s="799">
        <f t="shared" si="56"/>
        <v>20.405273397883708</v>
      </c>
      <c r="I94" s="795">
        <f t="shared" si="56"/>
        <v>79.901350538075036</v>
      </c>
      <c r="J94" s="797">
        <f t="shared" si="56"/>
        <v>37.407416079893807</v>
      </c>
      <c r="K94" s="798">
        <f t="shared" si="56"/>
        <v>31.960402855849921</v>
      </c>
      <c r="L94" s="799">
        <f t="shared" si="56"/>
        <v>10.533531602331308</v>
      </c>
      <c r="M94" s="800">
        <f t="shared" si="56"/>
        <v>0</v>
      </c>
      <c r="N94" s="795">
        <f t="shared" si="50"/>
        <v>4.9992302760328311</v>
      </c>
      <c r="O94" s="800">
        <f>O95+O99+O104+O106+O109+O112</f>
        <v>4.9992302760328311</v>
      </c>
      <c r="P94" s="799">
        <f t="shared" si="56"/>
        <v>0</v>
      </c>
      <c r="Q94" s="796">
        <f t="shared" si="56"/>
        <v>1.4127973015239375</v>
      </c>
      <c r="R94" s="134"/>
      <c r="S94" s="134"/>
      <c r="T94" s="134"/>
      <c r="U94" s="134"/>
    </row>
    <row r="95" spans="1:21" ht="15.75" thickTop="1">
      <c r="A95" s="619"/>
      <c r="B95" s="641" t="s">
        <v>491</v>
      </c>
      <c r="C95" s="642" t="s">
        <v>6</v>
      </c>
      <c r="D95" s="801">
        <f>SUM(D96:D98)</f>
        <v>0</v>
      </c>
      <c r="E95" s="802">
        <f>SUM(F95:H95)</f>
        <v>0</v>
      </c>
      <c r="F95" s="803">
        <f>SUM(F96:F98)</f>
        <v>0</v>
      </c>
      <c r="G95" s="804">
        <f>SUM(G96:G98)</f>
        <v>0</v>
      </c>
      <c r="H95" s="805">
        <f>SUM(H96:H98)</f>
        <v>0</v>
      </c>
      <c r="I95" s="801">
        <f t="shared" ref="I95:I115" si="57">SUM(J95:L95)</f>
        <v>0</v>
      </c>
      <c r="J95" s="803">
        <f t="shared" ref="J95:Q95" si="58">SUM(J96:J98)</f>
        <v>0</v>
      </c>
      <c r="K95" s="804">
        <f t="shared" si="58"/>
        <v>0</v>
      </c>
      <c r="L95" s="805">
        <f t="shared" si="58"/>
        <v>0</v>
      </c>
      <c r="M95" s="806">
        <f t="shared" si="58"/>
        <v>0</v>
      </c>
      <c r="N95" s="801">
        <f t="shared" si="50"/>
        <v>0</v>
      </c>
      <c r="O95" s="806">
        <f>SUM(O96:O98)</f>
        <v>0</v>
      </c>
      <c r="P95" s="805">
        <f t="shared" si="58"/>
        <v>0</v>
      </c>
      <c r="Q95" s="802">
        <f t="shared" si="58"/>
        <v>0</v>
      </c>
      <c r="R95" s="134"/>
      <c r="S95" s="134"/>
      <c r="T95" s="134"/>
      <c r="U95" s="134"/>
    </row>
    <row r="96" spans="1:21">
      <c r="A96" s="619"/>
      <c r="B96" s="649" t="s">
        <v>492</v>
      </c>
      <c r="C96" s="650" t="s">
        <v>8</v>
      </c>
      <c r="D96" s="807">
        <v>0</v>
      </c>
      <c r="E96" s="808">
        <f>SUM(F96:H96)</f>
        <v>0</v>
      </c>
      <c r="F96" s="809">
        <f>IFERROR($D96*F117/100, 0)</f>
        <v>0</v>
      </c>
      <c r="G96" s="810">
        <f t="shared" ref="F96:I98" si="59">IFERROR($D96*G117/100, 0)</f>
        <v>0</v>
      </c>
      <c r="H96" s="811">
        <f t="shared" si="59"/>
        <v>0</v>
      </c>
      <c r="I96" s="444">
        <f t="shared" si="57"/>
        <v>0</v>
      </c>
      <c r="J96" s="809">
        <f t="shared" ref="J96:Q98" si="60">IFERROR($D96*J117/100, 0)</f>
        <v>0</v>
      </c>
      <c r="K96" s="810">
        <f t="shared" si="60"/>
        <v>0</v>
      </c>
      <c r="L96" s="811">
        <f t="shared" si="60"/>
        <v>0</v>
      </c>
      <c r="M96" s="812">
        <f t="shared" si="60"/>
        <v>0</v>
      </c>
      <c r="N96" s="444">
        <f t="shared" si="50"/>
        <v>0</v>
      </c>
      <c r="O96" s="812">
        <f>IFERROR($D96*O117/100, 0)</f>
        <v>0</v>
      </c>
      <c r="P96" s="811">
        <f t="shared" si="60"/>
        <v>0</v>
      </c>
      <c r="Q96" s="808">
        <f t="shared" si="60"/>
        <v>0</v>
      </c>
      <c r="R96" s="134" t="s">
        <v>1316</v>
      </c>
      <c r="S96" s="134"/>
      <c r="T96" s="134"/>
      <c r="U96" s="134"/>
    </row>
    <row r="97" spans="1:21">
      <c r="A97" s="619"/>
      <c r="B97" s="649" t="s">
        <v>636</v>
      </c>
      <c r="C97" s="650" t="s">
        <v>9</v>
      </c>
      <c r="D97" s="807">
        <v>0</v>
      </c>
      <c r="E97" s="808">
        <f t="shared" ref="E97:E111" si="61">SUM(F97:H97)</f>
        <v>0</v>
      </c>
      <c r="F97" s="809">
        <f t="shared" si="59"/>
        <v>0</v>
      </c>
      <c r="G97" s="810">
        <f t="shared" si="59"/>
        <v>0</v>
      </c>
      <c r="H97" s="811">
        <f t="shared" si="59"/>
        <v>0</v>
      </c>
      <c r="I97" s="444">
        <f t="shared" si="57"/>
        <v>0</v>
      </c>
      <c r="J97" s="809">
        <f t="shared" si="60"/>
        <v>0</v>
      </c>
      <c r="K97" s="810">
        <f t="shared" si="60"/>
        <v>0</v>
      </c>
      <c r="L97" s="811">
        <f t="shared" si="60"/>
        <v>0</v>
      </c>
      <c r="M97" s="812">
        <f t="shared" si="60"/>
        <v>0</v>
      </c>
      <c r="N97" s="444">
        <f t="shared" si="50"/>
        <v>0</v>
      </c>
      <c r="O97" s="812">
        <f>IFERROR($D97*O118/100, 0)</f>
        <v>0</v>
      </c>
      <c r="P97" s="811">
        <f t="shared" si="60"/>
        <v>0</v>
      </c>
      <c r="Q97" s="808">
        <f t="shared" si="60"/>
        <v>0</v>
      </c>
      <c r="R97" s="134" t="s">
        <v>1318</v>
      </c>
      <c r="S97" s="134"/>
      <c r="T97" s="134"/>
      <c r="U97" s="134"/>
    </row>
    <row r="98" spans="1:21">
      <c r="A98" s="619"/>
      <c r="B98" s="649" t="s">
        <v>637</v>
      </c>
      <c r="C98" s="650" t="s">
        <v>11</v>
      </c>
      <c r="D98" s="807">
        <v>0</v>
      </c>
      <c r="E98" s="808">
        <f t="shared" si="61"/>
        <v>0</v>
      </c>
      <c r="F98" s="809">
        <f t="shared" si="59"/>
        <v>0</v>
      </c>
      <c r="G98" s="810">
        <f t="shared" si="59"/>
        <v>0</v>
      </c>
      <c r="H98" s="811">
        <f t="shared" si="59"/>
        <v>0</v>
      </c>
      <c r="I98" s="444">
        <f t="shared" si="57"/>
        <v>0</v>
      </c>
      <c r="J98" s="809">
        <f t="shared" si="60"/>
        <v>0</v>
      </c>
      <c r="K98" s="810">
        <f t="shared" si="60"/>
        <v>0</v>
      </c>
      <c r="L98" s="811">
        <f t="shared" si="60"/>
        <v>0</v>
      </c>
      <c r="M98" s="812">
        <f t="shared" si="60"/>
        <v>0</v>
      </c>
      <c r="N98" s="444">
        <f t="shared" si="50"/>
        <v>0</v>
      </c>
      <c r="O98" s="812">
        <f>IFERROR($D98*O119/100, 0)</f>
        <v>0</v>
      </c>
      <c r="P98" s="811">
        <f t="shared" si="60"/>
        <v>0</v>
      </c>
      <c r="Q98" s="808">
        <f t="shared" si="60"/>
        <v>0</v>
      </c>
      <c r="R98" s="134" t="s">
        <v>1320</v>
      </c>
      <c r="S98" s="134"/>
      <c r="T98" s="134"/>
      <c r="U98" s="134"/>
    </row>
    <row r="99" spans="1:21">
      <c r="A99" s="619"/>
      <c r="B99" s="641" t="s">
        <v>164</v>
      </c>
      <c r="C99" s="657" t="s">
        <v>13</v>
      </c>
      <c r="D99" s="801">
        <f>SUM(D100:D103)</f>
        <v>121.1319</v>
      </c>
      <c r="E99" s="802">
        <f t="shared" si="61"/>
        <v>34.818521884368195</v>
      </c>
      <c r="F99" s="803">
        <f>SUM(F100:F103)</f>
        <v>6.5407110189920346</v>
      </c>
      <c r="G99" s="804">
        <f>SUM(G100:G103)</f>
        <v>7.8725374674924522</v>
      </c>
      <c r="H99" s="805">
        <f>SUM(H100:H103)</f>
        <v>20.405273397883708</v>
      </c>
      <c r="I99" s="801">
        <f t="shared" si="57"/>
        <v>79.901350538075036</v>
      </c>
      <c r="J99" s="803">
        <f t="shared" ref="J99:Q99" si="62">SUM(J100:J103)</f>
        <v>37.407416079893807</v>
      </c>
      <c r="K99" s="804">
        <f t="shared" si="62"/>
        <v>31.960402855849921</v>
      </c>
      <c r="L99" s="805">
        <f t="shared" si="62"/>
        <v>10.533531602331308</v>
      </c>
      <c r="M99" s="806">
        <f t="shared" si="62"/>
        <v>0</v>
      </c>
      <c r="N99" s="801">
        <f t="shared" si="50"/>
        <v>4.9992302760328311</v>
      </c>
      <c r="O99" s="806">
        <f>SUM(O100:O103)</f>
        <v>4.9992302760328311</v>
      </c>
      <c r="P99" s="805">
        <f t="shared" si="62"/>
        <v>0</v>
      </c>
      <c r="Q99" s="802">
        <f t="shared" si="62"/>
        <v>1.4127973015239375</v>
      </c>
      <c r="R99" s="134"/>
      <c r="S99" s="134"/>
      <c r="T99" s="134"/>
      <c r="U99" s="134"/>
    </row>
    <row r="100" spans="1:21">
      <c r="A100" s="619"/>
      <c r="B100" s="649" t="s">
        <v>493</v>
      </c>
      <c r="C100" s="650" t="s">
        <v>15</v>
      </c>
      <c r="D100" s="807">
        <v>114.68271</v>
      </c>
      <c r="E100" s="808">
        <f t="shared" si="61"/>
        <v>32.964747088864712</v>
      </c>
      <c r="F100" s="809">
        <f t="shared" ref="F100:H103" si="63">IFERROR($D100*F120/100, 0)</f>
        <v>6.1924766719986062</v>
      </c>
      <c r="G100" s="810">
        <f t="shared" si="63"/>
        <v>7.4533952769548844</v>
      </c>
      <c r="H100" s="811">
        <f t="shared" si="63"/>
        <v>19.318875139911221</v>
      </c>
      <c r="I100" s="444">
        <f t="shared" si="57"/>
        <v>75.647318438548425</v>
      </c>
      <c r="J100" s="809">
        <f t="shared" ref="J100:Q103" si="64">IFERROR($D100*J120/100, 0)</f>
        <v>35.41580582934634</v>
      </c>
      <c r="K100" s="810">
        <f t="shared" si="64"/>
        <v>30.258797329197414</v>
      </c>
      <c r="L100" s="811">
        <f t="shared" si="64"/>
        <v>9.9727152800046621</v>
      </c>
      <c r="M100" s="812">
        <f t="shared" si="64"/>
        <v>0</v>
      </c>
      <c r="N100" s="444">
        <f t="shared" si="50"/>
        <v>4.7330659881459232</v>
      </c>
      <c r="O100" s="812">
        <f>IFERROR($D100*O120/100, 0)</f>
        <v>4.7330659881459232</v>
      </c>
      <c r="P100" s="811">
        <f t="shared" si="64"/>
        <v>0</v>
      </c>
      <c r="Q100" s="808">
        <f t="shared" si="64"/>
        <v>1.3375784844409464</v>
      </c>
      <c r="R100" s="134" t="s">
        <v>1322</v>
      </c>
      <c r="S100" s="134"/>
      <c r="T100" s="134"/>
      <c r="U100" s="134"/>
    </row>
    <row r="101" spans="1:21">
      <c r="A101" s="619"/>
      <c r="B101" s="649" t="s">
        <v>494</v>
      </c>
      <c r="C101" s="650" t="s">
        <v>589</v>
      </c>
      <c r="D101" s="807">
        <v>0</v>
      </c>
      <c r="E101" s="808">
        <f t="shared" si="61"/>
        <v>0</v>
      </c>
      <c r="F101" s="809">
        <f t="shared" si="63"/>
        <v>0</v>
      </c>
      <c r="G101" s="810">
        <f t="shared" si="63"/>
        <v>0</v>
      </c>
      <c r="H101" s="811">
        <f t="shared" si="63"/>
        <v>0</v>
      </c>
      <c r="I101" s="444">
        <f t="shared" si="57"/>
        <v>0</v>
      </c>
      <c r="J101" s="809">
        <f t="shared" si="64"/>
        <v>0</v>
      </c>
      <c r="K101" s="810">
        <f t="shared" si="64"/>
        <v>0</v>
      </c>
      <c r="L101" s="811">
        <f t="shared" si="64"/>
        <v>0</v>
      </c>
      <c r="M101" s="812">
        <f t="shared" si="64"/>
        <v>0</v>
      </c>
      <c r="N101" s="444">
        <f t="shared" si="50"/>
        <v>0</v>
      </c>
      <c r="O101" s="812">
        <f>IFERROR($D101*O121/100, 0)</f>
        <v>0</v>
      </c>
      <c r="P101" s="811">
        <f t="shared" si="64"/>
        <v>0</v>
      </c>
      <c r="Q101" s="808">
        <f t="shared" si="64"/>
        <v>0</v>
      </c>
      <c r="R101" s="512" t="s">
        <v>1359</v>
      </c>
      <c r="S101" s="512" t="s">
        <v>1360</v>
      </c>
      <c r="T101" s="512" t="s">
        <v>1361</v>
      </c>
      <c r="U101" s="512" t="s">
        <v>1362</v>
      </c>
    </row>
    <row r="102" spans="1:21">
      <c r="A102" s="619"/>
      <c r="B102" s="649" t="s">
        <v>638</v>
      </c>
      <c r="C102" s="650" t="s">
        <v>21</v>
      </c>
      <c r="D102" s="807">
        <v>0</v>
      </c>
      <c r="E102" s="808">
        <f t="shared" si="61"/>
        <v>0</v>
      </c>
      <c r="F102" s="809">
        <f t="shared" si="63"/>
        <v>0</v>
      </c>
      <c r="G102" s="810">
        <f t="shared" si="63"/>
        <v>0</v>
      </c>
      <c r="H102" s="811">
        <f t="shared" si="63"/>
        <v>0</v>
      </c>
      <c r="I102" s="444">
        <f t="shared" si="57"/>
        <v>0</v>
      </c>
      <c r="J102" s="809">
        <f t="shared" si="64"/>
        <v>0</v>
      </c>
      <c r="K102" s="810">
        <f t="shared" si="64"/>
        <v>0</v>
      </c>
      <c r="L102" s="811">
        <f t="shared" si="64"/>
        <v>0</v>
      </c>
      <c r="M102" s="812">
        <f t="shared" si="64"/>
        <v>0</v>
      </c>
      <c r="N102" s="444">
        <f t="shared" si="50"/>
        <v>0</v>
      </c>
      <c r="O102" s="812">
        <f>IFERROR($D102*O122/100, 0)</f>
        <v>0</v>
      </c>
      <c r="P102" s="811">
        <f t="shared" si="64"/>
        <v>0</v>
      </c>
      <c r="Q102" s="808">
        <f t="shared" si="64"/>
        <v>0</v>
      </c>
      <c r="R102" s="512" t="s">
        <v>1326</v>
      </c>
      <c r="S102" s="134"/>
      <c r="T102" s="134"/>
      <c r="U102" s="134"/>
    </row>
    <row r="103" spans="1:21">
      <c r="A103" s="619"/>
      <c r="B103" s="649" t="s">
        <v>639</v>
      </c>
      <c r="C103" s="650" t="s">
        <v>640</v>
      </c>
      <c r="D103" s="807">
        <v>6.4491899999999998</v>
      </c>
      <c r="E103" s="808">
        <f t="shared" si="61"/>
        <v>1.8537747955034845</v>
      </c>
      <c r="F103" s="809">
        <f t="shared" si="63"/>
        <v>0.3482343469934282</v>
      </c>
      <c r="G103" s="810">
        <f t="shared" si="63"/>
        <v>0.41914219053756807</v>
      </c>
      <c r="H103" s="811">
        <f t="shared" si="63"/>
        <v>1.0863982579724882</v>
      </c>
      <c r="I103" s="444">
        <f t="shared" si="57"/>
        <v>4.2540320995266159</v>
      </c>
      <c r="J103" s="809">
        <f t="shared" si="64"/>
        <v>1.9916102505474638</v>
      </c>
      <c r="K103" s="810">
        <f t="shared" si="64"/>
        <v>1.7016055266525063</v>
      </c>
      <c r="L103" s="811">
        <f t="shared" si="64"/>
        <v>0.56081632232664591</v>
      </c>
      <c r="M103" s="812">
        <f t="shared" si="64"/>
        <v>0</v>
      </c>
      <c r="N103" s="444">
        <f t="shared" si="50"/>
        <v>0.26616428788690816</v>
      </c>
      <c r="O103" s="812">
        <f>IFERROR($D103*O123/100, 0)</f>
        <v>0.26616428788690816</v>
      </c>
      <c r="P103" s="811">
        <f t="shared" si="64"/>
        <v>0</v>
      </c>
      <c r="Q103" s="808">
        <f t="shared" si="64"/>
        <v>7.5218817082991038E-2</v>
      </c>
      <c r="R103" s="512" t="s">
        <v>1328</v>
      </c>
      <c r="S103" s="134"/>
      <c r="T103" s="134"/>
      <c r="U103" s="134"/>
    </row>
    <row r="104" spans="1:21">
      <c r="A104" s="619"/>
      <c r="B104" s="641" t="s">
        <v>166</v>
      </c>
      <c r="C104" s="658" t="s">
        <v>25</v>
      </c>
      <c r="D104" s="801">
        <f>D105</f>
        <v>0</v>
      </c>
      <c r="E104" s="802">
        <f t="shared" si="61"/>
        <v>0</v>
      </c>
      <c r="F104" s="803">
        <f>F105</f>
        <v>0</v>
      </c>
      <c r="G104" s="804">
        <f>G105</f>
        <v>0</v>
      </c>
      <c r="H104" s="805">
        <f>H105</f>
        <v>0</v>
      </c>
      <c r="I104" s="801">
        <f t="shared" si="57"/>
        <v>0</v>
      </c>
      <c r="J104" s="803">
        <f t="shared" ref="J104:Q104" si="65">J105</f>
        <v>0</v>
      </c>
      <c r="K104" s="804">
        <f t="shared" si="65"/>
        <v>0</v>
      </c>
      <c r="L104" s="805">
        <f t="shared" si="65"/>
        <v>0</v>
      </c>
      <c r="M104" s="806">
        <f t="shared" si="65"/>
        <v>0</v>
      </c>
      <c r="N104" s="801">
        <f t="shared" si="50"/>
        <v>0</v>
      </c>
      <c r="O104" s="806">
        <f>O105</f>
        <v>0</v>
      </c>
      <c r="P104" s="805">
        <f t="shared" si="65"/>
        <v>0</v>
      </c>
      <c r="Q104" s="802">
        <f t="shared" si="65"/>
        <v>0</v>
      </c>
      <c r="R104" s="134"/>
      <c r="S104" s="134"/>
      <c r="T104" s="134"/>
      <c r="U104" s="134"/>
    </row>
    <row r="105" spans="1:21">
      <c r="A105" s="619"/>
      <c r="B105" s="649" t="s">
        <v>495</v>
      </c>
      <c r="C105" s="659" t="s">
        <v>641</v>
      </c>
      <c r="D105" s="807">
        <v>0</v>
      </c>
      <c r="E105" s="808">
        <f t="shared" si="61"/>
        <v>0</v>
      </c>
      <c r="F105" s="809">
        <f>IFERROR($D105*F124/100, 0)</f>
        <v>0</v>
      </c>
      <c r="G105" s="810">
        <f>IFERROR($D105*G124/100, 0)</f>
        <v>0</v>
      </c>
      <c r="H105" s="811">
        <f>IFERROR($D105*H124/100, 0)</f>
        <v>0</v>
      </c>
      <c r="I105" s="444">
        <f t="shared" si="57"/>
        <v>0</v>
      </c>
      <c r="J105" s="809">
        <f t="shared" ref="J105:Q105" si="66">IFERROR($D105*J124/100, 0)</f>
        <v>0</v>
      </c>
      <c r="K105" s="810">
        <f t="shared" si="66"/>
        <v>0</v>
      </c>
      <c r="L105" s="811">
        <f t="shared" si="66"/>
        <v>0</v>
      </c>
      <c r="M105" s="812">
        <f t="shared" si="66"/>
        <v>0</v>
      </c>
      <c r="N105" s="444">
        <f t="shared" si="50"/>
        <v>0</v>
      </c>
      <c r="O105" s="812">
        <f>IFERROR($D105*O124/100, 0)</f>
        <v>0</v>
      </c>
      <c r="P105" s="811">
        <f t="shared" si="66"/>
        <v>0</v>
      </c>
      <c r="Q105" s="808">
        <f t="shared" si="66"/>
        <v>0</v>
      </c>
      <c r="R105" s="512" t="s">
        <v>1330</v>
      </c>
      <c r="S105" s="134"/>
      <c r="T105" s="134"/>
      <c r="U105" s="134"/>
    </row>
    <row r="106" spans="1:21">
      <c r="A106" s="619"/>
      <c r="B106" s="641" t="s">
        <v>168</v>
      </c>
      <c r="C106" s="658" t="s">
        <v>31</v>
      </c>
      <c r="D106" s="801">
        <f>D107+D108</f>
        <v>0</v>
      </c>
      <c r="E106" s="802">
        <f t="shared" si="61"/>
        <v>0</v>
      </c>
      <c r="F106" s="803">
        <f>F107+F108</f>
        <v>0</v>
      </c>
      <c r="G106" s="804">
        <f>G107+G108</f>
        <v>0</v>
      </c>
      <c r="H106" s="805">
        <f>H107+H108</f>
        <v>0</v>
      </c>
      <c r="I106" s="801">
        <f t="shared" si="57"/>
        <v>0</v>
      </c>
      <c r="J106" s="803">
        <f t="shared" ref="J106:Q106" si="67">J107+J108</f>
        <v>0</v>
      </c>
      <c r="K106" s="804">
        <f t="shared" si="67"/>
        <v>0</v>
      </c>
      <c r="L106" s="805">
        <f t="shared" si="67"/>
        <v>0</v>
      </c>
      <c r="M106" s="806">
        <f t="shared" si="67"/>
        <v>0</v>
      </c>
      <c r="N106" s="801">
        <f t="shared" si="50"/>
        <v>0</v>
      </c>
      <c r="O106" s="806">
        <f>O107+O108</f>
        <v>0</v>
      </c>
      <c r="P106" s="805">
        <f t="shared" si="67"/>
        <v>0</v>
      </c>
      <c r="Q106" s="802">
        <f t="shared" si="67"/>
        <v>0</v>
      </c>
      <c r="R106" s="512"/>
      <c r="S106" s="134"/>
      <c r="T106" s="134"/>
      <c r="U106" s="134"/>
    </row>
    <row r="107" spans="1:21">
      <c r="A107" s="619"/>
      <c r="B107" s="660" t="s">
        <v>496</v>
      </c>
      <c r="C107" s="659" t="s">
        <v>594</v>
      </c>
      <c r="D107" s="807">
        <v>0</v>
      </c>
      <c r="E107" s="808">
        <f t="shared" si="61"/>
        <v>0</v>
      </c>
      <c r="F107" s="809">
        <f t="shared" ref="F107:H108" si="68">IFERROR($D107*F125/100, 0)</f>
        <v>0</v>
      </c>
      <c r="G107" s="810">
        <f t="shared" si="68"/>
        <v>0</v>
      </c>
      <c r="H107" s="811">
        <f t="shared" si="68"/>
        <v>0</v>
      </c>
      <c r="I107" s="444">
        <f t="shared" si="57"/>
        <v>0</v>
      </c>
      <c r="J107" s="809">
        <f t="shared" ref="J107:Q108" si="69">IFERROR($D107*J125/100, 0)</f>
        <v>0</v>
      </c>
      <c r="K107" s="810">
        <f t="shared" si="69"/>
        <v>0</v>
      </c>
      <c r="L107" s="811">
        <f t="shared" si="69"/>
        <v>0</v>
      </c>
      <c r="M107" s="812">
        <f t="shared" si="69"/>
        <v>0</v>
      </c>
      <c r="N107" s="444">
        <f t="shared" si="50"/>
        <v>0</v>
      </c>
      <c r="O107" s="812">
        <f>IFERROR($D107*O125/100, 0)</f>
        <v>0</v>
      </c>
      <c r="P107" s="811">
        <f t="shared" si="69"/>
        <v>0</v>
      </c>
      <c r="Q107" s="808">
        <f t="shared" si="69"/>
        <v>0</v>
      </c>
      <c r="R107" s="512" t="s">
        <v>1334</v>
      </c>
      <c r="S107" s="134"/>
      <c r="T107" s="134"/>
      <c r="U107" s="134"/>
    </row>
    <row r="108" spans="1:21" ht="26.25">
      <c r="A108" s="619"/>
      <c r="B108" s="660" t="s">
        <v>497</v>
      </c>
      <c r="C108" s="712" t="s">
        <v>596</v>
      </c>
      <c r="D108" s="807">
        <v>0</v>
      </c>
      <c r="E108" s="808">
        <f t="shared" si="61"/>
        <v>0</v>
      </c>
      <c r="F108" s="809">
        <f t="shared" si="68"/>
        <v>0</v>
      </c>
      <c r="G108" s="810">
        <f t="shared" si="68"/>
        <v>0</v>
      </c>
      <c r="H108" s="811">
        <f t="shared" si="68"/>
        <v>0</v>
      </c>
      <c r="I108" s="444">
        <f t="shared" si="57"/>
        <v>0</v>
      </c>
      <c r="J108" s="809">
        <f t="shared" si="69"/>
        <v>0</v>
      </c>
      <c r="K108" s="810">
        <f t="shared" si="69"/>
        <v>0</v>
      </c>
      <c r="L108" s="811">
        <f t="shared" si="69"/>
        <v>0</v>
      </c>
      <c r="M108" s="812">
        <f t="shared" si="69"/>
        <v>0</v>
      </c>
      <c r="N108" s="444">
        <f t="shared" si="50"/>
        <v>0</v>
      </c>
      <c r="O108" s="812">
        <f>IFERROR($D108*O126/100, 0)</f>
        <v>0</v>
      </c>
      <c r="P108" s="811">
        <f t="shared" si="69"/>
        <v>0</v>
      </c>
      <c r="Q108" s="808">
        <f t="shared" si="69"/>
        <v>0</v>
      </c>
      <c r="R108" s="512" t="s">
        <v>1336</v>
      </c>
      <c r="S108" s="134"/>
      <c r="T108" s="134"/>
      <c r="U108" s="134"/>
    </row>
    <row r="109" spans="1:21">
      <c r="A109" s="619"/>
      <c r="B109" s="641" t="s">
        <v>170</v>
      </c>
      <c r="C109" s="669" t="s">
        <v>37</v>
      </c>
      <c r="D109" s="813">
        <f>D110+D111</f>
        <v>0</v>
      </c>
      <c r="E109" s="814">
        <f t="shared" si="61"/>
        <v>0</v>
      </c>
      <c r="F109" s="815">
        <f>F110+F111</f>
        <v>0</v>
      </c>
      <c r="G109" s="816">
        <f>G110+G111</f>
        <v>0</v>
      </c>
      <c r="H109" s="817">
        <f>H110+H111</f>
        <v>0</v>
      </c>
      <c r="I109" s="818">
        <f t="shared" si="57"/>
        <v>0</v>
      </c>
      <c r="J109" s="815">
        <f t="shared" ref="J109:Q109" si="70">J110+J111</f>
        <v>0</v>
      </c>
      <c r="K109" s="816">
        <f t="shared" si="70"/>
        <v>0</v>
      </c>
      <c r="L109" s="817">
        <f t="shared" si="70"/>
        <v>0</v>
      </c>
      <c r="M109" s="819">
        <f t="shared" si="70"/>
        <v>0</v>
      </c>
      <c r="N109" s="818">
        <f t="shared" si="50"/>
        <v>0</v>
      </c>
      <c r="O109" s="819">
        <f>O110+O111</f>
        <v>0</v>
      </c>
      <c r="P109" s="817">
        <f t="shared" si="70"/>
        <v>0</v>
      </c>
      <c r="Q109" s="814">
        <f t="shared" si="70"/>
        <v>0</v>
      </c>
      <c r="R109" s="512"/>
      <c r="S109" s="134"/>
      <c r="T109" s="134"/>
      <c r="U109" s="134"/>
    </row>
    <row r="110" spans="1:21">
      <c r="A110" s="619"/>
      <c r="B110" s="677" t="s">
        <v>642</v>
      </c>
      <c r="C110" s="678" t="s">
        <v>39</v>
      </c>
      <c r="D110" s="820">
        <v>0</v>
      </c>
      <c r="E110" s="808">
        <f t="shared" si="61"/>
        <v>0</v>
      </c>
      <c r="F110" s="809">
        <f t="shared" ref="F110:H111" si="71">IFERROR($D110*F127/100, 0)</f>
        <v>0</v>
      </c>
      <c r="G110" s="810">
        <f t="shared" si="71"/>
        <v>0</v>
      </c>
      <c r="H110" s="811">
        <f t="shared" si="71"/>
        <v>0</v>
      </c>
      <c r="I110" s="444">
        <f t="shared" si="57"/>
        <v>0</v>
      </c>
      <c r="J110" s="809">
        <f t="shared" ref="J110:Q111" si="72">IFERROR($D110*J127/100, 0)</f>
        <v>0</v>
      </c>
      <c r="K110" s="810">
        <f t="shared" si="72"/>
        <v>0</v>
      </c>
      <c r="L110" s="811">
        <f t="shared" si="72"/>
        <v>0</v>
      </c>
      <c r="M110" s="812">
        <f t="shared" si="72"/>
        <v>0</v>
      </c>
      <c r="N110" s="444">
        <f t="shared" si="50"/>
        <v>0</v>
      </c>
      <c r="O110" s="812">
        <f>IFERROR($D110*O127/100, 0)</f>
        <v>0</v>
      </c>
      <c r="P110" s="811">
        <f t="shared" si="72"/>
        <v>0</v>
      </c>
      <c r="Q110" s="808">
        <f t="shared" si="72"/>
        <v>0</v>
      </c>
      <c r="R110" s="134" t="s">
        <v>1338</v>
      </c>
      <c r="S110" s="134"/>
      <c r="T110" s="134"/>
      <c r="U110" s="134"/>
    </row>
    <row r="111" spans="1:21">
      <c r="A111" s="619"/>
      <c r="B111" s="677" t="s">
        <v>643</v>
      </c>
      <c r="C111" s="686" t="s">
        <v>644</v>
      </c>
      <c r="D111" s="820">
        <v>0</v>
      </c>
      <c r="E111" s="808">
        <f t="shared" si="61"/>
        <v>0</v>
      </c>
      <c r="F111" s="809">
        <f t="shared" si="71"/>
        <v>0</v>
      </c>
      <c r="G111" s="810">
        <f t="shared" si="71"/>
        <v>0</v>
      </c>
      <c r="H111" s="811">
        <f t="shared" si="71"/>
        <v>0</v>
      </c>
      <c r="I111" s="444">
        <f t="shared" si="57"/>
        <v>0</v>
      </c>
      <c r="J111" s="809">
        <f t="shared" si="72"/>
        <v>0</v>
      </c>
      <c r="K111" s="810">
        <f t="shared" si="72"/>
        <v>0</v>
      </c>
      <c r="L111" s="811">
        <f t="shared" si="72"/>
        <v>0</v>
      </c>
      <c r="M111" s="812">
        <f t="shared" si="72"/>
        <v>0</v>
      </c>
      <c r="N111" s="444">
        <f t="shared" si="50"/>
        <v>0</v>
      </c>
      <c r="O111" s="812">
        <f>IFERROR($D111*O128/100, 0)</f>
        <v>0</v>
      </c>
      <c r="P111" s="811">
        <f t="shared" si="72"/>
        <v>0</v>
      </c>
      <c r="Q111" s="808">
        <f t="shared" si="72"/>
        <v>0</v>
      </c>
      <c r="R111" s="134" t="s">
        <v>1340</v>
      </c>
      <c r="S111" s="134"/>
      <c r="T111" s="134"/>
      <c r="U111" s="134"/>
    </row>
    <row r="112" spans="1:21">
      <c r="A112" s="619"/>
      <c r="B112" s="688" t="s">
        <v>172</v>
      </c>
      <c r="C112" s="689" t="s">
        <v>597</v>
      </c>
      <c r="D112" s="813">
        <f>D113+D114+D115</f>
        <v>0</v>
      </c>
      <c r="E112" s="814">
        <f t="shared" ref="E112:Q112" si="73">E113+E114+E115</f>
        <v>0</v>
      </c>
      <c r="F112" s="815">
        <f t="shared" si="73"/>
        <v>0</v>
      </c>
      <c r="G112" s="816">
        <f t="shared" si="73"/>
        <v>0</v>
      </c>
      <c r="H112" s="817">
        <f t="shared" si="73"/>
        <v>0</v>
      </c>
      <c r="I112" s="818">
        <f t="shared" si="73"/>
        <v>0</v>
      </c>
      <c r="J112" s="815">
        <f t="shared" si="73"/>
        <v>0</v>
      </c>
      <c r="K112" s="816">
        <f t="shared" si="73"/>
        <v>0</v>
      </c>
      <c r="L112" s="817">
        <f t="shared" si="73"/>
        <v>0</v>
      </c>
      <c r="M112" s="819">
        <f t="shared" si="73"/>
        <v>0</v>
      </c>
      <c r="N112" s="818">
        <f t="shared" si="50"/>
        <v>0</v>
      </c>
      <c r="O112" s="819">
        <f>O113+O114+O115</f>
        <v>0</v>
      </c>
      <c r="P112" s="817">
        <f t="shared" si="73"/>
        <v>0</v>
      </c>
      <c r="Q112" s="814">
        <f t="shared" si="73"/>
        <v>0</v>
      </c>
      <c r="R112" s="134"/>
      <c r="S112" s="134"/>
      <c r="T112" s="134"/>
      <c r="U112" s="134"/>
    </row>
    <row r="113" spans="1:21">
      <c r="A113" s="619"/>
      <c r="B113" s="690" t="s">
        <v>501</v>
      </c>
      <c r="C113" s="686" t="s">
        <v>1358</v>
      </c>
      <c r="D113" s="821">
        <v>0</v>
      </c>
      <c r="E113" s="808">
        <f>SUM(F113:H113)</f>
        <v>0</v>
      </c>
      <c r="F113" s="809">
        <f t="shared" ref="F113:H115" si="74">IFERROR($D113*F129/100, 0)</f>
        <v>0</v>
      </c>
      <c r="G113" s="810">
        <f t="shared" si="74"/>
        <v>0</v>
      </c>
      <c r="H113" s="811">
        <f t="shared" si="74"/>
        <v>0</v>
      </c>
      <c r="I113" s="444">
        <f t="shared" si="57"/>
        <v>0</v>
      </c>
      <c r="J113" s="809">
        <f t="shared" ref="J113:Q115" si="75">IFERROR($D113*J129/100, 0)</f>
        <v>0</v>
      </c>
      <c r="K113" s="810">
        <f t="shared" si="75"/>
        <v>0</v>
      </c>
      <c r="L113" s="811">
        <f t="shared" si="75"/>
        <v>0</v>
      </c>
      <c r="M113" s="812">
        <f t="shared" si="75"/>
        <v>0</v>
      </c>
      <c r="N113" s="444">
        <f t="shared" si="50"/>
        <v>0</v>
      </c>
      <c r="O113" s="812">
        <f>IFERROR($D113*O129/100, 0)</f>
        <v>0</v>
      </c>
      <c r="P113" s="811">
        <f t="shared" si="75"/>
        <v>0</v>
      </c>
      <c r="Q113" s="808">
        <f t="shared" si="75"/>
        <v>0</v>
      </c>
      <c r="R113" s="134" t="s">
        <v>1342</v>
      </c>
      <c r="S113" s="134"/>
      <c r="T113" s="134"/>
      <c r="U113" s="134"/>
    </row>
    <row r="114" spans="1:21">
      <c r="A114" s="619"/>
      <c r="B114" s="677" t="s">
        <v>502</v>
      </c>
      <c r="C114" s="686" t="s">
        <v>1358</v>
      </c>
      <c r="D114" s="821">
        <v>0</v>
      </c>
      <c r="E114" s="808">
        <f>SUM(F114:H114)</f>
        <v>0</v>
      </c>
      <c r="F114" s="809">
        <f t="shared" si="74"/>
        <v>0</v>
      </c>
      <c r="G114" s="810">
        <f t="shared" si="74"/>
        <v>0</v>
      </c>
      <c r="H114" s="811">
        <f t="shared" si="74"/>
        <v>0</v>
      </c>
      <c r="I114" s="444">
        <f t="shared" si="57"/>
        <v>0</v>
      </c>
      <c r="J114" s="809">
        <f t="shared" si="75"/>
        <v>0</v>
      </c>
      <c r="K114" s="810">
        <f t="shared" si="75"/>
        <v>0</v>
      </c>
      <c r="L114" s="811">
        <f t="shared" si="75"/>
        <v>0</v>
      </c>
      <c r="M114" s="812">
        <f t="shared" si="75"/>
        <v>0</v>
      </c>
      <c r="N114" s="444">
        <f t="shared" si="50"/>
        <v>0</v>
      </c>
      <c r="O114" s="812">
        <f>IFERROR($D114*O130/100, 0)</f>
        <v>0</v>
      </c>
      <c r="P114" s="811">
        <f t="shared" si="75"/>
        <v>0</v>
      </c>
      <c r="Q114" s="808">
        <f t="shared" si="75"/>
        <v>0</v>
      </c>
      <c r="R114" s="134" t="s">
        <v>1344</v>
      </c>
      <c r="S114" s="134"/>
      <c r="T114" s="134"/>
      <c r="U114" s="134"/>
    </row>
    <row r="115" spans="1:21" ht="15.75" thickBot="1">
      <c r="A115" s="619"/>
      <c r="B115" s="731" t="s">
        <v>503</v>
      </c>
      <c r="C115" s="692" t="s">
        <v>1358</v>
      </c>
      <c r="D115" s="807">
        <v>0</v>
      </c>
      <c r="E115" s="808">
        <f>SUM(F115:H115)</f>
        <v>0</v>
      </c>
      <c r="F115" s="809">
        <f t="shared" si="74"/>
        <v>0</v>
      </c>
      <c r="G115" s="810">
        <f t="shared" si="74"/>
        <v>0</v>
      </c>
      <c r="H115" s="811">
        <f t="shared" si="74"/>
        <v>0</v>
      </c>
      <c r="I115" s="444">
        <f t="shared" si="57"/>
        <v>0</v>
      </c>
      <c r="J115" s="809">
        <f t="shared" si="75"/>
        <v>0</v>
      </c>
      <c r="K115" s="810">
        <f t="shared" si="75"/>
        <v>0</v>
      </c>
      <c r="L115" s="811">
        <f t="shared" si="75"/>
        <v>0</v>
      </c>
      <c r="M115" s="812">
        <f t="shared" si="75"/>
        <v>0</v>
      </c>
      <c r="N115" s="444">
        <f t="shared" si="50"/>
        <v>0</v>
      </c>
      <c r="O115" s="812">
        <f>IFERROR($D115*O131/100, 0)</f>
        <v>0</v>
      </c>
      <c r="P115" s="811">
        <f t="shared" si="75"/>
        <v>0</v>
      </c>
      <c r="Q115" s="808">
        <f t="shared" si="75"/>
        <v>0</v>
      </c>
      <c r="R115" s="134" t="s">
        <v>1346</v>
      </c>
      <c r="S115" s="134"/>
      <c r="T115" s="134"/>
      <c r="U115" s="134"/>
    </row>
    <row r="116" spans="1:21" ht="64.5" thickBot="1">
      <c r="A116" s="619"/>
      <c r="B116" s="738" t="s">
        <v>76</v>
      </c>
      <c r="C116" s="623" t="s">
        <v>645</v>
      </c>
      <c r="D116" s="623" t="s">
        <v>246</v>
      </c>
      <c r="E116" s="624" t="s">
        <v>247</v>
      </c>
      <c r="F116" s="625" t="s">
        <v>248</v>
      </c>
      <c r="G116" s="626" t="s">
        <v>249</v>
      </c>
      <c r="H116" s="627" t="s">
        <v>250</v>
      </c>
      <c r="I116" s="623" t="s">
        <v>251</v>
      </c>
      <c r="J116" s="625" t="s">
        <v>252</v>
      </c>
      <c r="K116" s="626" t="s">
        <v>253</v>
      </c>
      <c r="L116" s="627" t="s">
        <v>254</v>
      </c>
      <c r="M116" s="629" t="s">
        <v>255</v>
      </c>
      <c r="N116" s="630" t="s">
        <v>256</v>
      </c>
      <c r="O116" s="631" t="s">
        <v>586</v>
      </c>
      <c r="P116" s="627" t="s">
        <v>258</v>
      </c>
      <c r="Q116" s="632" t="s">
        <v>259</v>
      </c>
      <c r="R116" s="134"/>
      <c r="S116" s="134"/>
      <c r="T116" s="134"/>
      <c r="U116" s="134"/>
    </row>
    <row r="117" spans="1:21">
      <c r="A117" s="619"/>
      <c r="B117" s="739" t="s">
        <v>205</v>
      </c>
      <c r="C117" s="740" t="s">
        <v>646</v>
      </c>
      <c r="D117" s="822">
        <f t="shared" ref="D117:D132" si="76">O117+E117+I117+M117+P117+Q117</f>
        <v>100</v>
      </c>
      <c r="E117" s="823">
        <f t="shared" ref="E117:E132" si="77">SUM(F117:H117)</f>
        <v>28.744304253766511</v>
      </c>
      <c r="F117" s="824">
        <f>'4'!F$235</f>
        <v>5.3996602207940558</v>
      </c>
      <c r="G117" s="825">
        <f>'4'!G$235</f>
        <v>6.4991447071270674</v>
      </c>
      <c r="H117" s="826">
        <f>'4'!H$235</f>
        <v>16.845499325845388</v>
      </c>
      <c r="I117" s="827">
        <f t="shared" ref="I117:I132" si="78">SUM(J117:L117)</f>
        <v>65.962269673038264</v>
      </c>
      <c r="J117" s="824">
        <f>'4'!J$235</f>
        <v>30.881556452011242</v>
      </c>
      <c r="K117" s="825">
        <f>'4'!K$235</f>
        <v>26.384794472678063</v>
      </c>
      <c r="L117" s="826">
        <f>'4'!L$235</f>
        <v>8.6959187483489551</v>
      </c>
      <c r="M117" s="828">
        <f>'4'!M$235</f>
        <v>0</v>
      </c>
      <c r="N117" s="829">
        <f t="shared" si="50"/>
        <v>4.1270963932975802</v>
      </c>
      <c r="O117" s="830">
        <f>'4'!O$235</f>
        <v>4.1270963932975802</v>
      </c>
      <c r="P117" s="826">
        <f>'4'!P$235</f>
        <v>0</v>
      </c>
      <c r="Q117" s="829">
        <f>'4'!Q$235</f>
        <v>1.1663296798976466</v>
      </c>
      <c r="R117" s="134"/>
      <c r="S117" s="134"/>
      <c r="T117" s="134"/>
      <c r="U117" s="134"/>
    </row>
    <row r="118" spans="1:21">
      <c r="A118" s="619"/>
      <c r="B118" s="751" t="s">
        <v>207</v>
      </c>
      <c r="C118" s="752" t="s">
        <v>647</v>
      </c>
      <c r="D118" s="434">
        <f t="shared" si="76"/>
        <v>100</v>
      </c>
      <c r="E118" s="764">
        <f t="shared" si="77"/>
        <v>28.744304253766511</v>
      </c>
      <c r="F118" s="831">
        <f>'4'!F$235</f>
        <v>5.3996602207940558</v>
      </c>
      <c r="G118" s="832">
        <f>'4'!G$235</f>
        <v>6.4991447071270674</v>
      </c>
      <c r="H118" s="833">
        <f>'4'!H$235</f>
        <v>16.845499325845388</v>
      </c>
      <c r="I118" s="768">
        <f t="shared" si="78"/>
        <v>65.962269673038264</v>
      </c>
      <c r="J118" s="831">
        <f>'4'!J$235</f>
        <v>30.881556452011242</v>
      </c>
      <c r="K118" s="832">
        <f>'4'!K$235</f>
        <v>26.384794472678063</v>
      </c>
      <c r="L118" s="833">
        <f>'4'!L$235</f>
        <v>8.6959187483489551</v>
      </c>
      <c r="M118" s="834">
        <f>'4'!M$235</f>
        <v>0</v>
      </c>
      <c r="N118" s="829">
        <f t="shared" si="50"/>
        <v>4.1270963932975802</v>
      </c>
      <c r="O118" s="830">
        <f>'4'!O$235</f>
        <v>4.1270963932975802</v>
      </c>
      <c r="P118" s="833">
        <f>'4'!P$235</f>
        <v>0</v>
      </c>
      <c r="Q118" s="770">
        <f>'4'!Q$235</f>
        <v>1.1663296798976466</v>
      </c>
      <c r="R118" s="134"/>
      <c r="S118" s="134"/>
      <c r="T118" s="134"/>
      <c r="U118" s="134"/>
    </row>
    <row r="119" spans="1:21">
      <c r="A119" s="619"/>
      <c r="B119" s="751" t="s">
        <v>215</v>
      </c>
      <c r="C119" s="752" t="s">
        <v>648</v>
      </c>
      <c r="D119" s="434">
        <f t="shared" si="76"/>
        <v>100</v>
      </c>
      <c r="E119" s="764">
        <f t="shared" si="77"/>
        <v>28.744304253766511</v>
      </c>
      <c r="F119" s="831">
        <f>'4'!F$235</f>
        <v>5.3996602207940558</v>
      </c>
      <c r="G119" s="832">
        <f>'4'!G$235</f>
        <v>6.4991447071270674</v>
      </c>
      <c r="H119" s="833">
        <f>'4'!H$235</f>
        <v>16.845499325845388</v>
      </c>
      <c r="I119" s="768">
        <f t="shared" si="78"/>
        <v>65.962269673038264</v>
      </c>
      <c r="J119" s="831">
        <f>'4'!J$235</f>
        <v>30.881556452011242</v>
      </c>
      <c r="K119" s="832">
        <f>'4'!K$235</f>
        <v>26.384794472678063</v>
      </c>
      <c r="L119" s="833">
        <f>'4'!L$235</f>
        <v>8.6959187483489551</v>
      </c>
      <c r="M119" s="834">
        <f>'4'!M$235</f>
        <v>0</v>
      </c>
      <c r="N119" s="829">
        <f t="shared" si="50"/>
        <v>4.1270963932975802</v>
      </c>
      <c r="O119" s="830">
        <f>'4'!O$235</f>
        <v>4.1270963932975802</v>
      </c>
      <c r="P119" s="833">
        <f>'4'!P$235</f>
        <v>0</v>
      </c>
      <c r="Q119" s="770">
        <f>'4'!Q$235</f>
        <v>1.1663296798976466</v>
      </c>
      <c r="R119" s="134"/>
      <c r="S119" s="134"/>
      <c r="T119" s="134"/>
      <c r="U119" s="134"/>
    </row>
    <row r="120" spans="1:21">
      <c r="A120" s="619"/>
      <c r="B120" s="763" t="s">
        <v>649</v>
      </c>
      <c r="C120" s="752" t="s">
        <v>650</v>
      </c>
      <c r="D120" s="434">
        <f t="shared" si="76"/>
        <v>100</v>
      </c>
      <c r="E120" s="764">
        <f t="shared" si="77"/>
        <v>28.744304253766511</v>
      </c>
      <c r="F120" s="831">
        <f>'4'!F$235</f>
        <v>5.3996602207940558</v>
      </c>
      <c r="G120" s="832">
        <f>'4'!G$235</f>
        <v>6.4991447071270674</v>
      </c>
      <c r="H120" s="833">
        <f>'4'!H$235</f>
        <v>16.845499325845388</v>
      </c>
      <c r="I120" s="768">
        <f t="shared" si="78"/>
        <v>65.962269673038264</v>
      </c>
      <c r="J120" s="831">
        <f>'4'!J$235</f>
        <v>30.881556452011242</v>
      </c>
      <c r="K120" s="832">
        <f>'4'!K$235</f>
        <v>26.384794472678063</v>
      </c>
      <c r="L120" s="833">
        <f>'4'!L$235</f>
        <v>8.6959187483489551</v>
      </c>
      <c r="M120" s="834">
        <f>'4'!M$235</f>
        <v>0</v>
      </c>
      <c r="N120" s="829">
        <f t="shared" si="50"/>
        <v>4.1270963932975802</v>
      </c>
      <c r="O120" s="830">
        <f>'4'!O$235</f>
        <v>4.1270963932975802</v>
      </c>
      <c r="P120" s="833">
        <f>'4'!P$235</f>
        <v>0</v>
      </c>
      <c r="Q120" s="770">
        <f>'4'!Q$235</f>
        <v>1.1663296798976466</v>
      </c>
      <c r="R120" s="134"/>
      <c r="S120" s="134"/>
      <c r="T120" s="134"/>
      <c r="U120" s="134"/>
    </row>
    <row r="121" spans="1:21">
      <c r="A121" s="619"/>
      <c r="B121" s="751" t="s">
        <v>651</v>
      </c>
      <c r="C121" s="752" t="s">
        <v>652</v>
      </c>
      <c r="D121" s="434">
        <f t="shared" si="76"/>
        <v>100</v>
      </c>
      <c r="E121" s="764">
        <f t="shared" si="77"/>
        <v>28.744304253766511</v>
      </c>
      <c r="F121" s="831">
        <f>'4'!F$235</f>
        <v>5.3996602207940558</v>
      </c>
      <c r="G121" s="832">
        <f>'4'!G$235</f>
        <v>6.4991447071270674</v>
      </c>
      <c r="H121" s="833">
        <f>'4'!H$235</f>
        <v>16.845499325845388</v>
      </c>
      <c r="I121" s="768">
        <f t="shared" si="78"/>
        <v>65.962269673038264</v>
      </c>
      <c r="J121" s="831">
        <f>'4'!J$235</f>
        <v>30.881556452011242</v>
      </c>
      <c r="K121" s="832">
        <f>'4'!K$235</f>
        <v>26.384794472678063</v>
      </c>
      <c r="L121" s="833">
        <f>'4'!L$235</f>
        <v>8.6959187483489551</v>
      </c>
      <c r="M121" s="834">
        <f>'4'!M$235</f>
        <v>0</v>
      </c>
      <c r="N121" s="829">
        <f t="shared" si="50"/>
        <v>4.1270963932975802</v>
      </c>
      <c r="O121" s="830">
        <f>'4'!O$235</f>
        <v>4.1270963932975802</v>
      </c>
      <c r="P121" s="833">
        <f>'4'!P$235</f>
        <v>0</v>
      </c>
      <c r="Q121" s="770">
        <f>'4'!Q$235</f>
        <v>1.1663296798976466</v>
      </c>
      <c r="R121" s="134"/>
      <c r="S121" s="134"/>
      <c r="T121" s="134"/>
      <c r="U121" s="134"/>
    </row>
    <row r="122" spans="1:21">
      <c r="A122" s="619"/>
      <c r="B122" s="751" t="s">
        <v>653</v>
      </c>
      <c r="C122" s="752" t="s">
        <v>654</v>
      </c>
      <c r="D122" s="434">
        <f t="shared" si="76"/>
        <v>100</v>
      </c>
      <c r="E122" s="764">
        <f t="shared" si="77"/>
        <v>28.744304253766511</v>
      </c>
      <c r="F122" s="831">
        <f>'4'!F$235</f>
        <v>5.3996602207940558</v>
      </c>
      <c r="G122" s="832">
        <f>'4'!G$235</f>
        <v>6.4991447071270674</v>
      </c>
      <c r="H122" s="833">
        <f>'4'!H$235</f>
        <v>16.845499325845388</v>
      </c>
      <c r="I122" s="768">
        <f t="shared" si="78"/>
        <v>65.962269673038264</v>
      </c>
      <c r="J122" s="831">
        <f>'4'!J$235</f>
        <v>30.881556452011242</v>
      </c>
      <c r="K122" s="832">
        <f>'4'!K$235</f>
        <v>26.384794472678063</v>
      </c>
      <c r="L122" s="833">
        <f>'4'!L$235</f>
        <v>8.6959187483489551</v>
      </c>
      <c r="M122" s="834">
        <f>'4'!M$235</f>
        <v>0</v>
      </c>
      <c r="N122" s="829">
        <f t="shared" si="50"/>
        <v>4.1270963932975802</v>
      </c>
      <c r="O122" s="830">
        <f>'4'!O$235</f>
        <v>4.1270963932975802</v>
      </c>
      <c r="P122" s="833">
        <f>'4'!P$235</f>
        <v>0</v>
      </c>
      <c r="Q122" s="770">
        <f>'4'!Q$235</f>
        <v>1.1663296798976466</v>
      </c>
      <c r="R122" s="134"/>
      <c r="S122" s="134"/>
      <c r="T122" s="134"/>
      <c r="U122" s="134"/>
    </row>
    <row r="123" spans="1:21">
      <c r="A123" s="619"/>
      <c r="B123" s="751" t="s">
        <v>655</v>
      </c>
      <c r="C123" s="752" t="s">
        <v>656</v>
      </c>
      <c r="D123" s="434">
        <f t="shared" si="76"/>
        <v>100</v>
      </c>
      <c r="E123" s="764">
        <f t="shared" si="77"/>
        <v>28.744304253766511</v>
      </c>
      <c r="F123" s="831">
        <f>'4'!F$235</f>
        <v>5.3996602207940558</v>
      </c>
      <c r="G123" s="832">
        <f>'4'!G$235</f>
        <v>6.4991447071270674</v>
      </c>
      <c r="H123" s="833">
        <f>'4'!H$235</f>
        <v>16.845499325845388</v>
      </c>
      <c r="I123" s="768">
        <f t="shared" si="78"/>
        <v>65.962269673038264</v>
      </c>
      <c r="J123" s="831">
        <f>'4'!J$235</f>
        <v>30.881556452011242</v>
      </c>
      <c r="K123" s="832">
        <f>'4'!K$235</f>
        <v>26.384794472678063</v>
      </c>
      <c r="L123" s="833">
        <f>'4'!L$235</f>
        <v>8.6959187483489551</v>
      </c>
      <c r="M123" s="834">
        <f>'4'!M$235</f>
        <v>0</v>
      </c>
      <c r="N123" s="829">
        <f t="shared" si="50"/>
        <v>4.1270963932975802</v>
      </c>
      <c r="O123" s="830">
        <f>'4'!O$235</f>
        <v>4.1270963932975802</v>
      </c>
      <c r="P123" s="833">
        <f>'4'!P$235</f>
        <v>0</v>
      </c>
      <c r="Q123" s="770">
        <f>'4'!Q$235</f>
        <v>1.1663296798976466</v>
      </c>
      <c r="R123" s="134"/>
      <c r="S123" s="134"/>
      <c r="T123" s="134"/>
      <c r="U123" s="134"/>
    </row>
    <row r="124" spans="1:21">
      <c r="A124" s="619"/>
      <c r="B124" s="763" t="s">
        <v>657</v>
      </c>
      <c r="C124" s="752" t="s">
        <v>658</v>
      </c>
      <c r="D124" s="434">
        <f t="shared" si="76"/>
        <v>100</v>
      </c>
      <c r="E124" s="764">
        <f t="shared" si="77"/>
        <v>28.744304253766511</v>
      </c>
      <c r="F124" s="831">
        <f>'4'!F$235</f>
        <v>5.3996602207940558</v>
      </c>
      <c r="G124" s="832">
        <f>'4'!G$235</f>
        <v>6.4991447071270674</v>
      </c>
      <c r="H124" s="833">
        <f>'4'!H$235</f>
        <v>16.845499325845388</v>
      </c>
      <c r="I124" s="768">
        <f t="shared" si="78"/>
        <v>65.962269673038264</v>
      </c>
      <c r="J124" s="831">
        <f>'4'!J$235</f>
        <v>30.881556452011242</v>
      </c>
      <c r="K124" s="832">
        <f>'4'!K$235</f>
        <v>26.384794472678063</v>
      </c>
      <c r="L124" s="833">
        <f>'4'!L$235</f>
        <v>8.6959187483489551</v>
      </c>
      <c r="M124" s="834">
        <f>'4'!M$235</f>
        <v>0</v>
      </c>
      <c r="N124" s="829">
        <f t="shared" si="50"/>
        <v>4.1270963932975802</v>
      </c>
      <c r="O124" s="830">
        <f>'4'!O$235</f>
        <v>4.1270963932975802</v>
      </c>
      <c r="P124" s="833">
        <f>'4'!P$235</f>
        <v>0</v>
      </c>
      <c r="Q124" s="770">
        <f>'4'!Q$235</f>
        <v>1.1663296798976466</v>
      </c>
      <c r="R124" s="134"/>
      <c r="S124" s="134"/>
      <c r="T124" s="134"/>
      <c r="U124" s="134"/>
    </row>
    <row r="125" spans="1:21">
      <c r="A125" s="619"/>
      <c r="B125" s="763" t="s">
        <v>659</v>
      </c>
      <c r="C125" s="752" t="s">
        <v>660</v>
      </c>
      <c r="D125" s="434">
        <f t="shared" si="76"/>
        <v>100</v>
      </c>
      <c r="E125" s="764">
        <f t="shared" si="77"/>
        <v>28.744304253766511</v>
      </c>
      <c r="F125" s="831">
        <f>'4'!F$235</f>
        <v>5.3996602207940558</v>
      </c>
      <c r="G125" s="832">
        <f>'4'!G$235</f>
        <v>6.4991447071270674</v>
      </c>
      <c r="H125" s="833">
        <f>'4'!H$235</f>
        <v>16.845499325845388</v>
      </c>
      <c r="I125" s="768">
        <f t="shared" si="78"/>
        <v>65.962269673038264</v>
      </c>
      <c r="J125" s="831">
        <f>'4'!J$235</f>
        <v>30.881556452011242</v>
      </c>
      <c r="K125" s="832">
        <f>'4'!K$235</f>
        <v>26.384794472678063</v>
      </c>
      <c r="L125" s="833">
        <f>'4'!L$235</f>
        <v>8.6959187483489551</v>
      </c>
      <c r="M125" s="834">
        <f>'4'!M$235</f>
        <v>0</v>
      </c>
      <c r="N125" s="829">
        <f t="shared" si="50"/>
        <v>4.1270963932975802</v>
      </c>
      <c r="O125" s="830">
        <f>'4'!O$235</f>
        <v>4.1270963932975802</v>
      </c>
      <c r="P125" s="833">
        <f>'4'!P$235</f>
        <v>0</v>
      </c>
      <c r="Q125" s="770">
        <f>'4'!Q$235</f>
        <v>1.1663296798976466</v>
      </c>
      <c r="R125" s="134"/>
      <c r="S125" s="134"/>
      <c r="T125" s="134"/>
      <c r="U125" s="134"/>
    </row>
    <row r="126" spans="1:21">
      <c r="A126" s="619"/>
      <c r="B126" s="763" t="s">
        <v>661</v>
      </c>
      <c r="C126" s="752" t="s">
        <v>662</v>
      </c>
      <c r="D126" s="434">
        <f t="shared" si="76"/>
        <v>100</v>
      </c>
      <c r="E126" s="764">
        <f t="shared" si="77"/>
        <v>28.744304253766511</v>
      </c>
      <c r="F126" s="831">
        <f>'4'!F$235</f>
        <v>5.3996602207940558</v>
      </c>
      <c r="G126" s="832">
        <f>'4'!G$235</f>
        <v>6.4991447071270674</v>
      </c>
      <c r="H126" s="833">
        <f>'4'!H$235</f>
        <v>16.845499325845388</v>
      </c>
      <c r="I126" s="768">
        <f t="shared" si="78"/>
        <v>65.962269673038264</v>
      </c>
      <c r="J126" s="831">
        <f>'4'!J$235</f>
        <v>30.881556452011242</v>
      </c>
      <c r="K126" s="832">
        <f>'4'!K$235</f>
        <v>26.384794472678063</v>
      </c>
      <c r="L126" s="833">
        <f>'4'!L$235</f>
        <v>8.6959187483489551</v>
      </c>
      <c r="M126" s="834">
        <f>'4'!M$235</f>
        <v>0</v>
      </c>
      <c r="N126" s="829">
        <f t="shared" si="50"/>
        <v>4.1270963932975802</v>
      </c>
      <c r="O126" s="830">
        <f>'4'!O$235</f>
        <v>4.1270963932975802</v>
      </c>
      <c r="P126" s="833">
        <f>'4'!P$235</f>
        <v>0</v>
      </c>
      <c r="Q126" s="770">
        <f>'4'!Q$235</f>
        <v>1.1663296798976466</v>
      </c>
      <c r="R126" s="134"/>
      <c r="S126" s="134"/>
      <c r="T126" s="134"/>
      <c r="U126" s="134"/>
    </row>
    <row r="127" spans="1:21">
      <c r="A127" s="619"/>
      <c r="B127" s="763" t="s">
        <v>663</v>
      </c>
      <c r="C127" s="752" t="s">
        <v>664</v>
      </c>
      <c r="D127" s="434">
        <f t="shared" si="76"/>
        <v>100</v>
      </c>
      <c r="E127" s="764">
        <f t="shared" si="77"/>
        <v>28.744304253766511</v>
      </c>
      <c r="F127" s="831">
        <f>'4'!F$235</f>
        <v>5.3996602207940558</v>
      </c>
      <c r="G127" s="832">
        <f>'4'!G$235</f>
        <v>6.4991447071270674</v>
      </c>
      <c r="H127" s="833">
        <f>'4'!H$235</f>
        <v>16.845499325845388</v>
      </c>
      <c r="I127" s="768">
        <f t="shared" si="78"/>
        <v>65.962269673038264</v>
      </c>
      <c r="J127" s="831">
        <f>'4'!J$235</f>
        <v>30.881556452011242</v>
      </c>
      <c r="K127" s="832">
        <f>'4'!K$235</f>
        <v>26.384794472678063</v>
      </c>
      <c r="L127" s="833">
        <f>'4'!L$235</f>
        <v>8.6959187483489551</v>
      </c>
      <c r="M127" s="834">
        <f>'4'!M$235</f>
        <v>0</v>
      </c>
      <c r="N127" s="829">
        <f t="shared" si="50"/>
        <v>4.1270963932975802</v>
      </c>
      <c r="O127" s="830">
        <f>'4'!O$235</f>
        <v>4.1270963932975802</v>
      </c>
      <c r="P127" s="833">
        <f>'4'!P$235</f>
        <v>0</v>
      </c>
      <c r="Q127" s="770">
        <f>'4'!Q$235</f>
        <v>1.1663296798976466</v>
      </c>
      <c r="R127" s="134"/>
      <c r="S127" s="134"/>
      <c r="T127" s="134"/>
      <c r="U127" s="134"/>
    </row>
    <row r="128" spans="1:21">
      <c r="A128" s="619"/>
      <c r="B128" s="751" t="s">
        <v>665</v>
      </c>
      <c r="C128" s="752" t="s">
        <v>666</v>
      </c>
      <c r="D128" s="434">
        <f t="shared" si="76"/>
        <v>100</v>
      </c>
      <c r="E128" s="764">
        <f t="shared" si="77"/>
        <v>28.744304253766511</v>
      </c>
      <c r="F128" s="831">
        <f>'4'!F$235</f>
        <v>5.3996602207940558</v>
      </c>
      <c r="G128" s="832">
        <f>'4'!G$235</f>
        <v>6.4991447071270674</v>
      </c>
      <c r="H128" s="833">
        <f>'4'!H$235</f>
        <v>16.845499325845388</v>
      </c>
      <c r="I128" s="768">
        <f t="shared" si="78"/>
        <v>65.962269673038264</v>
      </c>
      <c r="J128" s="831">
        <f>'4'!J$235</f>
        <v>30.881556452011242</v>
      </c>
      <c r="K128" s="832">
        <f>'4'!K$235</f>
        <v>26.384794472678063</v>
      </c>
      <c r="L128" s="833">
        <f>'4'!L$235</f>
        <v>8.6959187483489551</v>
      </c>
      <c r="M128" s="834">
        <f>'4'!M$235</f>
        <v>0</v>
      </c>
      <c r="N128" s="829">
        <f t="shared" si="50"/>
        <v>4.1270963932975802</v>
      </c>
      <c r="O128" s="830">
        <f>'4'!O$235</f>
        <v>4.1270963932975802</v>
      </c>
      <c r="P128" s="833">
        <f>'4'!P$235</f>
        <v>0</v>
      </c>
      <c r="Q128" s="770">
        <f>'4'!Q$235</f>
        <v>1.1663296798976466</v>
      </c>
      <c r="R128" s="134"/>
      <c r="S128" s="134"/>
      <c r="T128" s="134"/>
      <c r="U128" s="134"/>
    </row>
    <row r="129" spans="1:21">
      <c r="A129" s="619"/>
      <c r="B129" s="763" t="s">
        <v>667</v>
      </c>
      <c r="C129" s="752" t="s">
        <v>668</v>
      </c>
      <c r="D129" s="434">
        <f t="shared" si="76"/>
        <v>100</v>
      </c>
      <c r="E129" s="764">
        <f t="shared" si="77"/>
        <v>28.744304253766511</v>
      </c>
      <c r="F129" s="831">
        <f>'4'!F$235</f>
        <v>5.3996602207940558</v>
      </c>
      <c r="G129" s="832">
        <f>'4'!G$235</f>
        <v>6.4991447071270674</v>
      </c>
      <c r="H129" s="833">
        <f>'4'!H$235</f>
        <v>16.845499325845388</v>
      </c>
      <c r="I129" s="768">
        <f t="shared" si="78"/>
        <v>65.962269673038264</v>
      </c>
      <c r="J129" s="831">
        <f>'4'!J$235</f>
        <v>30.881556452011242</v>
      </c>
      <c r="K129" s="832">
        <f>'4'!K$235</f>
        <v>26.384794472678063</v>
      </c>
      <c r="L129" s="833">
        <f>'4'!L$235</f>
        <v>8.6959187483489551</v>
      </c>
      <c r="M129" s="834">
        <f>'4'!M$235</f>
        <v>0</v>
      </c>
      <c r="N129" s="829">
        <f t="shared" si="50"/>
        <v>4.1270963932975802</v>
      </c>
      <c r="O129" s="830">
        <f>'4'!O$235</f>
        <v>4.1270963932975802</v>
      </c>
      <c r="P129" s="833">
        <f>'4'!P$235</f>
        <v>0</v>
      </c>
      <c r="Q129" s="770">
        <f>'4'!Q$235</f>
        <v>1.1663296798976466</v>
      </c>
      <c r="R129" s="134"/>
      <c r="S129" s="134"/>
      <c r="T129" s="134"/>
      <c r="U129" s="134"/>
    </row>
    <row r="130" spans="1:21">
      <c r="A130" s="619"/>
      <c r="B130" s="763" t="s">
        <v>669</v>
      </c>
      <c r="C130" s="773" t="s">
        <v>670</v>
      </c>
      <c r="D130" s="774">
        <f t="shared" si="76"/>
        <v>100</v>
      </c>
      <c r="E130" s="775">
        <f t="shared" si="77"/>
        <v>28.744304253766511</v>
      </c>
      <c r="F130" s="835">
        <f>'4'!F$235</f>
        <v>5.3996602207940558</v>
      </c>
      <c r="G130" s="836">
        <f>'4'!G$235</f>
        <v>6.4991447071270674</v>
      </c>
      <c r="H130" s="837">
        <f>'4'!H$235</f>
        <v>16.845499325845388</v>
      </c>
      <c r="I130" s="779">
        <f t="shared" si="78"/>
        <v>65.962269673038264</v>
      </c>
      <c r="J130" s="835">
        <f>'4'!J$235</f>
        <v>30.881556452011242</v>
      </c>
      <c r="K130" s="836">
        <f>'4'!K$235</f>
        <v>26.384794472678063</v>
      </c>
      <c r="L130" s="837">
        <f>'4'!L$235</f>
        <v>8.6959187483489551</v>
      </c>
      <c r="M130" s="838">
        <f>'4'!M$235</f>
        <v>0</v>
      </c>
      <c r="N130" s="781">
        <f t="shared" si="50"/>
        <v>4.1270963932975802</v>
      </c>
      <c r="O130" s="839">
        <f>'4'!O$235</f>
        <v>4.1270963932975802</v>
      </c>
      <c r="P130" s="837">
        <f>'4'!P$235</f>
        <v>0</v>
      </c>
      <c r="Q130" s="781">
        <f>'4'!Q$235</f>
        <v>1.1663296798976466</v>
      </c>
      <c r="R130" s="134"/>
      <c r="S130" s="134"/>
      <c r="T130" s="134"/>
      <c r="U130" s="134"/>
    </row>
    <row r="131" spans="1:21" ht="15.75" thickBot="1">
      <c r="A131" s="619"/>
      <c r="B131" s="840" t="s">
        <v>671</v>
      </c>
      <c r="C131" s="841" t="s">
        <v>672</v>
      </c>
      <c r="D131" s="842">
        <f t="shared" si="76"/>
        <v>100</v>
      </c>
      <c r="E131" s="843">
        <f t="shared" si="77"/>
        <v>28.744304253766511</v>
      </c>
      <c r="F131" s="844">
        <f>'4'!F$235</f>
        <v>5.3996602207940558</v>
      </c>
      <c r="G131" s="845">
        <f>'4'!G$235</f>
        <v>6.4991447071270674</v>
      </c>
      <c r="H131" s="846">
        <f>'4'!H$235</f>
        <v>16.845499325845388</v>
      </c>
      <c r="I131" s="847">
        <f t="shared" si="78"/>
        <v>65.962269673038264</v>
      </c>
      <c r="J131" s="844">
        <f>'4'!J$235</f>
        <v>30.881556452011242</v>
      </c>
      <c r="K131" s="845">
        <f>'4'!K$235</f>
        <v>26.384794472678063</v>
      </c>
      <c r="L131" s="846">
        <f>'4'!L$235</f>
        <v>8.6959187483489551</v>
      </c>
      <c r="M131" s="848">
        <f>'4'!M$235</f>
        <v>0</v>
      </c>
      <c r="N131" s="849">
        <f t="shared" si="50"/>
        <v>4.1270963932975802</v>
      </c>
      <c r="O131" s="850">
        <f>'4'!O$235</f>
        <v>4.1270963932975802</v>
      </c>
      <c r="P131" s="846">
        <f>'4'!P$235</f>
        <v>0</v>
      </c>
      <c r="Q131" s="849">
        <f>'4'!Q$235</f>
        <v>1.1663296798976466</v>
      </c>
      <c r="R131" s="134"/>
      <c r="S131" s="134"/>
      <c r="T131" s="134"/>
      <c r="U131" s="134"/>
    </row>
    <row r="132" spans="1:21" ht="26.25" thickBot="1">
      <c r="A132" s="619"/>
      <c r="B132" s="851" t="s">
        <v>78</v>
      </c>
      <c r="C132" s="852" t="s">
        <v>673</v>
      </c>
      <c r="D132" s="853">
        <f t="shared" si="76"/>
        <v>100</v>
      </c>
      <c r="E132" s="854">
        <f t="shared" si="77"/>
        <v>28.744304253766511</v>
      </c>
      <c r="F132" s="855">
        <f>IFERROR(F94/$D$94*100, 0)</f>
        <v>5.3996602207940549</v>
      </c>
      <c r="G132" s="856">
        <f>IFERROR(G94/$D$94*100, 0)</f>
        <v>6.4991447071270674</v>
      </c>
      <c r="H132" s="857">
        <f>IFERROR(H94/$D$94*100, 0)</f>
        <v>16.845499325845388</v>
      </c>
      <c r="I132" s="858">
        <f t="shared" si="78"/>
        <v>65.962269673038264</v>
      </c>
      <c r="J132" s="855">
        <f t="shared" ref="J132:Q132" si="79">IFERROR(J94/$D$94*100, 0)</f>
        <v>30.881556452011242</v>
      </c>
      <c r="K132" s="856">
        <f t="shared" si="79"/>
        <v>26.384794472678063</v>
      </c>
      <c r="L132" s="857">
        <f t="shared" si="79"/>
        <v>8.6959187483489551</v>
      </c>
      <c r="M132" s="859">
        <f t="shared" si="79"/>
        <v>0</v>
      </c>
      <c r="N132" s="858">
        <f t="shared" si="50"/>
        <v>4.1270963932975793</v>
      </c>
      <c r="O132" s="860">
        <f>IFERROR(O94/$D$94*100, 0)</f>
        <v>4.1270963932975793</v>
      </c>
      <c r="P132" s="857">
        <f t="shared" si="79"/>
        <v>0</v>
      </c>
      <c r="Q132" s="858">
        <f t="shared" si="79"/>
        <v>1.1663296798976466</v>
      </c>
      <c r="R132" s="134"/>
      <c r="S132" s="134"/>
      <c r="T132" s="134"/>
      <c r="U132" s="134"/>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A03FB-FFC0-4867-9653-939E80FC743C}">
  <sheetPr>
    <tabColor theme="0" tint="-0.14999847407452621"/>
  </sheetPr>
  <dimension ref="A1:U133"/>
  <sheetViews>
    <sheetView showGridLines="0" workbookViewId="0">
      <selection activeCell="B85" sqref="B85:Y85"/>
    </sheetView>
  </sheetViews>
  <sheetFormatPr defaultRowHeight="15"/>
  <cols>
    <col min="1" max="1" width="9.140625" style="134"/>
    <col min="3" max="3" width="61.42578125" customWidth="1"/>
    <col min="4" max="4" width="11" customWidth="1"/>
    <col min="5" max="5" width="14.42578125" customWidth="1"/>
    <col min="6" max="6" width="14.140625" customWidth="1"/>
    <col min="7" max="7" width="14.7109375" customWidth="1"/>
    <col min="8" max="8" width="15.5703125" customWidth="1"/>
    <col min="9" max="9" width="13.85546875" customWidth="1"/>
    <col min="10" max="10" width="11.5703125" customWidth="1"/>
    <col min="11" max="11" width="11.85546875" customWidth="1"/>
    <col min="12" max="12" width="12.140625" customWidth="1"/>
    <col min="13" max="13" width="20.85546875" customWidth="1"/>
    <col min="14" max="14" width="14.28515625" customWidth="1"/>
    <col min="15" max="15" width="11.85546875" customWidth="1"/>
    <col min="16" max="16" width="16.28515625" customWidth="1"/>
    <col min="17" max="17" width="23.28515625" customWidth="1"/>
    <col min="18" max="18" width="0" style="134" hidden="1" customWidth="1"/>
    <col min="19" max="21" width="0" hidden="1" customWidth="1"/>
  </cols>
  <sheetData>
    <row r="1" spans="1:21">
      <c r="B1" s="133"/>
      <c r="C1" s="133"/>
      <c r="D1" s="133"/>
      <c r="E1" s="133"/>
      <c r="F1" s="133"/>
      <c r="G1" s="133"/>
      <c r="H1" s="133"/>
      <c r="I1" s="133"/>
      <c r="J1" s="133"/>
      <c r="K1" s="133"/>
      <c r="L1" s="133"/>
      <c r="M1" s="133"/>
      <c r="N1" s="133"/>
      <c r="O1" s="133"/>
      <c r="P1" s="133"/>
      <c r="Q1" s="133"/>
    </row>
    <row r="2" spans="1:21" ht="72">
      <c r="B2" s="133"/>
      <c r="C2" s="28" t="s">
        <v>1267</v>
      </c>
      <c r="D2" s="133"/>
      <c r="E2" s="133"/>
      <c r="F2" s="133"/>
      <c r="G2" s="133"/>
      <c r="H2" s="133"/>
      <c r="I2" s="133"/>
      <c r="J2" s="133"/>
      <c r="K2" s="133"/>
      <c r="L2" s="133"/>
      <c r="M2" s="133"/>
      <c r="N2" s="133"/>
      <c r="O2" s="133"/>
      <c r="P2" s="133"/>
      <c r="Q2" s="589" t="s">
        <v>674</v>
      </c>
    </row>
    <row r="3" spans="1:21">
      <c r="B3" s="133"/>
      <c r="C3" s="28" t="s">
        <v>1268</v>
      </c>
      <c r="D3" s="133"/>
      <c r="E3" s="133"/>
      <c r="F3" s="133"/>
      <c r="G3" s="133"/>
      <c r="H3" s="133"/>
      <c r="I3" s="133"/>
      <c r="J3" s="133"/>
      <c r="K3" s="133"/>
      <c r="L3" s="133"/>
      <c r="M3" s="133"/>
      <c r="N3" s="133"/>
      <c r="O3" s="133"/>
      <c r="P3" s="133"/>
      <c r="Q3" s="133"/>
    </row>
    <row r="4" spans="1:21">
      <c r="B4" s="133"/>
      <c r="C4" s="133"/>
      <c r="D4" s="133"/>
      <c r="E4" s="133"/>
      <c r="F4" s="133"/>
      <c r="G4" s="133"/>
      <c r="H4" s="133"/>
      <c r="I4" s="133"/>
      <c r="J4" s="133"/>
      <c r="K4" s="133"/>
      <c r="L4" s="133"/>
      <c r="M4" s="133"/>
      <c r="N4" s="133"/>
      <c r="O4" s="133"/>
      <c r="P4" s="133"/>
      <c r="Q4" s="133"/>
    </row>
    <row r="5" spans="1:21" ht="15.75">
      <c r="B5" s="133"/>
      <c r="C5" s="29" t="s">
        <v>675</v>
      </c>
      <c r="D5" s="133"/>
      <c r="E5" s="133"/>
      <c r="F5" s="133"/>
      <c r="G5" s="133"/>
      <c r="H5" s="133"/>
      <c r="I5" s="133"/>
      <c r="J5" s="133"/>
      <c r="K5" s="133"/>
      <c r="L5" s="133"/>
      <c r="M5" s="133"/>
      <c r="N5" s="133"/>
      <c r="O5" s="133"/>
      <c r="P5" s="133"/>
      <c r="Q5" s="133"/>
    </row>
    <row r="6" spans="1:21" s="134" customFormat="1" ht="15.75" thickBot="1">
      <c r="D6" s="619"/>
      <c r="E6" s="619"/>
      <c r="F6" s="619" t="s">
        <v>1348</v>
      </c>
      <c r="G6" s="619" t="s">
        <v>1349</v>
      </c>
      <c r="H6" s="619" t="s">
        <v>1350</v>
      </c>
      <c r="I6" s="619"/>
      <c r="J6" s="619" t="s">
        <v>1351</v>
      </c>
      <c r="K6" s="619" t="s">
        <v>1352</v>
      </c>
      <c r="L6" s="619" t="s">
        <v>1353</v>
      </c>
      <c r="M6" s="619" t="s">
        <v>1354</v>
      </c>
      <c r="N6" s="619"/>
      <c r="O6" s="619" t="s">
        <v>1355</v>
      </c>
      <c r="P6" s="619" t="s">
        <v>1356</v>
      </c>
      <c r="Q6" s="619" t="s">
        <v>1357</v>
      </c>
    </row>
    <row r="7" spans="1:21" ht="64.5" thickBot="1">
      <c r="B7" s="621" t="s">
        <v>2</v>
      </c>
      <c r="C7" s="622" t="s">
        <v>49</v>
      </c>
      <c r="D7" s="623" t="s">
        <v>246</v>
      </c>
      <c r="E7" s="624" t="s">
        <v>247</v>
      </c>
      <c r="F7" s="625" t="s">
        <v>248</v>
      </c>
      <c r="G7" s="626" t="s">
        <v>249</v>
      </c>
      <c r="H7" s="627" t="s">
        <v>250</v>
      </c>
      <c r="I7" s="623" t="s">
        <v>251</v>
      </c>
      <c r="J7" s="625" t="s">
        <v>252</v>
      </c>
      <c r="K7" s="626" t="s">
        <v>253</v>
      </c>
      <c r="L7" s="628" t="s">
        <v>254</v>
      </c>
      <c r="M7" s="629" t="s">
        <v>255</v>
      </c>
      <c r="N7" s="630" t="s">
        <v>256</v>
      </c>
      <c r="O7" s="625" t="s">
        <v>586</v>
      </c>
      <c r="P7" s="628" t="s">
        <v>258</v>
      </c>
      <c r="Q7" s="632" t="s">
        <v>259</v>
      </c>
      <c r="S7" s="134"/>
      <c r="T7" s="134"/>
      <c r="U7" s="134"/>
    </row>
    <row r="8" spans="1:21" ht="16.5" thickTop="1" thickBot="1">
      <c r="A8" s="619"/>
      <c r="B8" s="633" t="s">
        <v>48</v>
      </c>
      <c r="C8" s="634" t="s">
        <v>587</v>
      </c>
      <c r="D8" s="635">
        <f>D9+D13+D18+D21+D24+D27</f>
        <v>4514.9967513436741</v>
      </c>
      <c r="E8" s="636">
        <f t="shared" ref="E8:Q8" si="0">E9+E13+E18+E21+E24+E27</f>
        <v>1267.6716591218433</v>
      </c>
      <c r="F8" s="637">
        <f t="shared" si="0"/>
        <v>116.19713094680814</v>
      </c>
      <c r="G8" s="638">
        <f t="shared" si="0"/>
        <v>293.85491733984696</v>
      </c>
      <c r="H8" s="639">
        <f t="shared" si="0"/>
        <v>857.61961083518804</v>
      </c>
      <c r="I8" s="635">
        <f t="shared" si="0"/>
        <v>3243.7082503039669</v>
      </c>
      <c r="J8" s="637">
        <f t="shared" si="0"/>
        <v>1623.069387273812</v>
      </c>
      <c r="K8" s="638">
        <f t="shared" si="0"/>
        <v>1598.8443677871812</v>
      </c>
      <c r="L8" s="639">
        <f t="shared" si="0"/>
        <v>21.794495242973824</v>
      </c>
      <c r="M8" s="640">
        <f t="shared" si="0"/>
        <v>0</v>
      </c>
      <c r="N8" s="635">
        <f>+O8+P8</f>
        <v>2.820401490662368</v>
      </c>
      <c r="O8" s="640">
        <f>O9+O13+O18+O21+O24+O27</f>
        <v>2.820401490662368</v>
      </c>
      <c r="P8" s="639">
        <f t="shared" si="0"/>
        <v>0</v>
      </c>
      <c r="Q8" s="636">
        <f t="shared" si="0"/>
        <v>0.79644042720116848</v>
      </c>
      <c r="S8" s="134"/>
      <c r="T8" s="134"/>
      <c r="U8" s="134"/>
    </row>
    <row r="9" spans="1:21" ht="15.75" thickTop="1">
      <c r="A9" s="619"/>
      <c r="B9" s="641" t="s">
        <v>93</v>
      </c>
      <c r="C9" s="642" t="s">
        <v>6</v>
      </c>
      <c r="D9" s="643">
        <f t="shared" ref="D9:D53" si="1">O9+E9+I9+M9+P9+Q9</f>
        <v>0</v>
      </c>
      <c r="E9" s="644">
        <f>SUM(F9:H9)</f>
        <v>0</v>
      </c>
      <c r="F9" s="645">
        <f>SUM(F10:F12)</f>
        <v>0</v>
      </c>
      <c r="G9" s="646">
        <f t="shared" ref="G9:Q9" si="2">SUM(G10:G12)</f>
        <v>0</v>
      </c>
      <c r="H9" s="647">
        <f t="shared" si="2"/>
        <v>0</v>
      </c>
      <c r="I9" s="643">
        <f t="shared" ref="I9:I30" si="3">SUM(J9:L9)</f>
        <v>0</v>
      </c>
      <c r="J9" s="645">
        <f t="shared" si="2"/>
        <v>0</v>
      </c>
      <c r="K9" s="646">
        <f t="shared" si="2"/>
        <v>0</v>
      </c>
      <c r="L9" s="647">
        <f t="shared" si="2"/>
        <v>0</v>
      </c>
      <c r="M9" s="648">
        <f t="shared" si="2"/>
        <v>0</v>
      </c>
      <c r="N9" s="643">
        <f t="shared" ref="N9:N72" si="4">+O9+P9</f>
        <v>0</v>
      </c>
      <c r="O9" s="648">
        <f>SUM(O10:O12)</f>
        <v>0</v>
      </c>
      <c r="P9" s="647">
        <f t="shared" si="2"/>
        <v>0</v>
      </c>
      <c r="Q9" s="644">
        <f t="shared" si="2"/>
        <v>0</v>
      </c>
      <c r="S9" s="134"/>
      <c r="T9" s="134"/>
      <c r="U9" s="134"/>
    </row>
    <row r="10" spans="1:21">
      <c r="A10" s="619"/>
      <c r="B10" s="649" t="s">
        <v>95</v>
      </c>
      <c r="C10" s="650" t="s">
        <v>8</v>
      </c>
      <c r="D10" s="643">
        <f t="shared" si="1"/>
        <v>0</v>
      </c>
      <c r="E10" s="644">
        <f t="shared" ref="E10:E30" si="5">SUM(F10:H10)</f>
        <v>0</v>
      </c>
      <c r="F10" s="651">
        <f t="shared" ref="F10:H12" si="6">SUM(F33,F56,F96)</f>
        <v>0</v>
      </c>
      <c r="G10" s="652">
        <f t="shared" si="6"/>
        <v>0</v>
      </c>
      <c r="H10" s="653">
        <f t="shared" si="6"/>
        <v>0</v>
      </c>
      <c r="I10" s="643">
        <f t="shared" si="3"/>
        <v>0</v>
      </c>
      <c r="J10" s="651">
        <f t="shared" ref="J10:Q12" si="7">SUM(J33,J56,J96)</f>
        <v>0</v>
      </c>
      <c r="K10" s="652">
        <f t="shared" si="7"/>
        <v>0</v>
      </c>
      <c r="L10" s="653">
        <f t="shared" si="7"/>
        <v>0</v>
      </c>
      <c r="M10" s="654">
        <f t="shared" si="7"/>
        <v>0</v>
      </c>
      <c r="N10" s="655">
        <f t="shared" si="4"/>
        <v>0</v>
      </c>
      <c r="O10" s="654">
        <f>SUM(O33,O56,O96)</f>
        <v>0</v>
      </c>
      <c r="P10" s="647">
        <f t="shared" si="7"/>
        <v>0</v>
      </c>
      <c r="Q10" s="644">
        <f t="shared" si="7"/>
        <v>0</v>
      </c>
      <c r="S10" s="134"/>
      <c r="T10" s="134"/>
      <c r="U10" s="134"/>
    </row>
    <row r="11" spans="1:21" s="133" customFormat="1">
      <c r="A11" s="619"/>
      <c r="B11" s="649" t="s">
        <v>97</v>
      </c>
      <c r="C11" s="650" t="s">
        <v>9</v>
      </c>
      <c r="D11" s="643">
        <f t="shared" si="1"/>
        <v>0</v>
      </c>
      <c r="E11" s="644">
        <f t="shared" si="5"/>
        <v>0</v>
      </c>
      <c r="F11" s="651">
        <f t="shared" si="6"/>
        <v>0</v>
      </c>
      <c r="G11" s="652">
        <f t="shared" si="6"/>
        <v>0</v>
      </c>
      <c r="H11" s="653">
        <f t="shared" si="6"/>
        <v>0</v>
      </c>
      <c r="I11" s="643">
        <f t="shared" si="3"/>
        <v>0</v>
      </c>
      <c r="J11" s="651">
        <f t="shared" si="7"/>
        <v>0</v>
      </c>
      <c r="K11" s="652">
        <f t="shared" si="7"/>
        <v>0</v>
      </c>
      <c r="L11" s="653">
        <f t="shared" si="7"/>
        <v>0</v>
      </c>
      <c r="M11" s="654">
        <f t="shared" si="7"/>
        <v>0</v>
      </c>
      <c r="N11" s="655">
        <f t="shared" si="4"/>
        <v>0</v>
      </c>
      <c r="O11" s="654">
        <f>SUM(O34,O57,O97)</f>
        <v>0</v>
      </c>
      <c r="P11" s="647">
        <f t="shared" si="7"/>
        <v>0</v>
      </c>
      <c r="Q11" s="644">
        <f t="shared" si="7"/>
        <v>0</v>
      </c>
      <c r="R11" s="134"/>
      <c r="S11" s="134"/>
      <c r="T11" s="134"/>
      <c r="U11" s="134"/>
    </row>
    <row r="12" spans="1:21" s="133" customFormat="1">
      <c r="A12" s="619"/>
      <c r="B12" s="649" t="s">
        <v>588</v>
      </c>
      <c r="C12" s="650" t="s">
        <v>11</v>
      </c>
      <c r="D12" s="643">
        <f t="shared" si="1"/>
        <v>0</v>
      </c>
      <c r="E12" s="644">
        <f t="shared" si="5"/>
        <v>0</v>
      </c>
      <c r="F12" s="651">
        <f t="shared" si="6"/>
        <v>0</v>
      </c>
      <c r="G12" s="652">
        <f t="shared" si="6"/>
        <v>0</v>
      </c>
      <c r="H12" s="653">
        <f t="shared" si="6"/>
        <v>0</v>
      </c>
      <c r="I12" s="643">
        <f t="shared" si="3"/>
        <v>0</v>
      </c>
      <c r="J12" s="651">
        <f t="shared" si="7"/>
        <v>0</v>
      </c>
      <c r="K12" s="652">
        <f t="shared" si="7"/>
        <v>0</v>
      </c>
      <c r="L12" s="653">
        <f t="shared" si="7"/>
        <v>0</v>
      </c>
      <c r="M12" s="654">
        <f t="shared" si="7"/>
        <v>0</v>
      </c>
      <c r="N12" s="655">
        <f t="shared" si="4"/>
        <v>0</v>
      </c>
      <c r="O12" s="654">
        <f>SUM(O35,O58,O98)</f>
        <v>0</v>
      </c>
      <c r="P12" s="647">
        <f t="shared" si="7"/>
        <v>0</v>
      </c>
      <c r="Q12" s="644">
        <f t="shared" si="7"/>
        <v>0</v>
      </c>
      <c r="R12" s="134"/>
      <c r="S12" s="134"/>
      <c r="T12" s="134"/>
      <c r="U12" s="134"/>
    </row>
    <row r="13" spans="1:21" s="133" customFormat="1">
      <c r="A13" s="619"/>
      <c r="B13" s="641" t="s">
        <v>99</v>
      </c>
      <c r="C13" s="657" t="s">
        <v>13</v>
      </c>
      <c r="D13" s="643">
        <f t="shared" si="1"/>
        <v>4447.0526414575243</v>
      </c>
      <c r="E13" s="644">
        <f t="shared" si="5"/>
        <v>1263.9032618716415</v>
      </c>
      <c r="F13" s="645">
        <f>SUM(F14:F17)</f>
        <v>115.06234036218622</v>
      </c>
      <c r="G13" s="646">
        <f>SUM(G14:G17)</f>
        <v>293.39661629685179</v>
      </c>
      <c r="H13" s="647">
        <f>SUM(H14:H17)</f>
        <v>855.44430521260335</v>
      </c>
      <c r="I13" s="643">
        <f t="shared" si="3"/>
        <v>3179.5333924561623</v>
      </c>
      <c r="J13" s="645">
        <f t="shared" ref="J13:Q13" si="8">SUM(J14:J17)</f>
        <v>1572.6399630334945</v>
      </c>
      <c r="K13" s="646">
        <f t="shared" si="8"/>
        <v>1586.0873405591312</v>
      </c>
      <c r="L13" s="647">
        <f t="shared" si="8"/>
        <v>20.80608886353669</v>
      </c>
      <c r="M13" s="648">
        <f t="shared" si="8"/>
        <v>0</v>
      </c>
      <c r="N13" s="643">
        <f t="shared" si="4"/>
        <v>2.8195467025190522</v>
      </c>
      <c r="O13" s="648">
        <f>SUM(O14:O17)</f>
        <v>2.8195467025190522</v>
      </c>
      <c r="P13" s="647">
        <f t="shared" si="8"/>
        <v>0</v>
      </c>
      <c r="Q13" s="644">
        <f t="shared" si="8"/>
        <v>0.79644042720116848</v>
      </c>
      <c r="R13" s="134"/>
      <c r="S13" s="134"/>
      <c r="T13" s="134"/>
      <c r="U13" s="134"/>
    </row>
    <row r="14" spans="1:21" s="133" customFormat="1">
      <c r="A14" s="619"/>
      <c r="B14" s="649" t="s">
        <v>101</v>
      </c>
      <c r="C14" s="650" t="s">
        <v>15</v>
      </c>
      <c r="D14" s="643">
        <f t="shared" si="1"/>
        <v>96.172474283333329</v>
      </c>
      <c r="E14" s="644">
        <f t="shared" si="5"/>
        <v>32.204989570776021</v>
      </c>
      <c r="F14" s="651">
        <f t="shared" ref="F14:H17" si="9">SUM(F37,F60,F100)</f>
        <v>14.114136498925339</v>
      </c>
      <c r="G14" s="652">
        <f t="shared" si="9"/>
        <v>4.7663763341514498</v>
      </c>
      <c r="H14" s="653">
        <f t="shared" si="9"/>
        <v>13.324476737699229</v>
      </c>
      <c r="I14" s="643">
        <f t="shared" si="3"/>
        <v>60.526440482320055</v>
      </c>
      <c r="J14" s="651">
        <f t="shared" ref="J14:Q17" si="10">SUM(J37,J60,J100)</f>
        <v>25.801285008707858</v>
      </c>
      <c r="K14" s="652">
        <f t="shared" si="10"/>
        <v>27.903337874484318</v>
      </c>
      <c r="L14" s="653">
        <f t="shared" si="10"/>
        <v>6.8218175991278862</v>
      </c>
      <c r="M14" s="654">
        <f t="shared" si="10"/>
        <v>0</v>
      </c>
      <c r="N14" s="655">
        <f t="shared" si="4"/>
        <v>2.6830830890540596</v>
      </c>
      <c r="O14" s="654">
        <f>SUM(O37,O60,O100)</f>
        <v>2.6830830890540596</v>
      </c>
      <c r="P14" s="647">
        <f t="shared" si="10"/>
        <v>0</v>
      </c>
      <c r="Q14" s="644">
        <f t="shared" si="10"/>
        <v>0.75796114118320301</v>
      </c>
      <c r="R14" s="134"/>
      <c r="S14" s="134"/>
      <c r="T14" s="134"/>
      <c r="U14" s="134"/>
    </row>
    <row r="15" spans="1:21" s="133" customFormat="1">
      <c r="A15" s="619"/>
      <c r="B15" s="649" t="s">
        <v>107</v>
      </c>
      <c r="C15" s="650" t="s">
        <v>589</v>
      </c>
      <c r="D15" s="643">
        <f t="shared" si="1"/>
        <v>10.78512765553789</v>
      </c>
      <c r="E15" s="644">
        <f t="shared" si="5"/>
        <v>8.9496842242623256</v>
      </c>
      <c r="F15" s="651">
        <f t="shared" si="9"/>
        <v>8.344169224011166</v>
      </c>
      <c r="G15" s="652">
        <f t="shared" si="9"/>
        <v>0.11256032328993434</v>
      </c>
      <c r="H15" s="653">
        <f t="shared" si="9"/>
        <v>0.49295467696122658</v>
      </c>
      <c r="I15" s="643">
        <f t="shared" si="3"/>
        <v>1.8352334923473723</v>
      </c>
      <c r="J15" s="651">
        <f t="shared" si="10"/>
        <v>1.18874311142728</v>
      </c>
      <c r="K15" s="652">
        <f t="shared" si="10"/>
        <v>0.4037343512061406</v>
      </c>
      <c r="L15" s="653">
        <f t="shared" si="10"/>
        <v>0.24275602971395163</v>
      </c>
      <c r="M15" s="654">
        <f t="shared" si="10"/>
        <v>0</v>
      </c>
      <c r="N15" s="655">
        <f t="shared" si="4"/>
        <v>2.099389281927392E-4</v>
      </c>
      <c r="O15" s="654">
        <f>SUM(O38,O61,O101)</f>
        <v>2.099389281927392E-4</v>
      </c>
      <c r="P15" s="647">
        <f t="shared" si="10"/>
        <v>0</v>
      </c>
      <c r="Q15" s="644">
        <f t="shared" si="10"/>
        <v>0</v>
      </c>
      <c r="R15" s="134"/>
      <c r="S15" s="134"/>
      <c r="T15" s="134"/>
      <c r="U15" s="134"/>
    </row>
    <row r="16" spans="1:21" s="133" customFormat="1">
      <c r="A16" s="619"/>
      <c r="B16" s="649" t="s">
        <v>114</v>
      </c>
      <c r="C16" s="650" t="s">
        <v>21</v>
      </c>
      <c r="D16" s="643">
        <f t="shared" si="1"/>
        <v>1887.438964850001</v>
      </c>
      <c r="E16" s="644">
        <f t="shared" si="5"/>
        <v>796.44553458764369</v>
      </c>
      <c r="F16" s="651">
        <f t="shared" si="9"/>
        <v>0</v>
      </c>
      <c r="G16" s="652">
        <f t="shared" si="9"/>
        <v>0</v>
      </c>
      <c r="H16" s="653">
        <f t="shared" si="9"/>
        <v>796.44553458764369</v>
      </c>
      <c r="I16" s="643">
        <f t="shared" si="3"/>
        <v>1090.9934302623572</v>
      </c>
      <c r="J16" s="651">
        <f t="shared" si="10"/>
        <v>1090.9934302623572</v>
      </c>
      <c r="K16" s="652">
        <f t="shared" si="10"/>
        <v>0</v>
      </c>
      <c r="L16" s="653">
        <f t="shared" si="10"/>
        <v>0</v>
      </c>
      <c r="M16" s="654">
        <f t="shared" si="10"/>
        <v>0</v>
      </c>
      <c r="N16" s="655">
        <f t="shared" si="4"/>
        <v>0</v>
      </c>
      <c r="O16" s="654">
        <f>SUM(O39,O62,O102)</f>
        <v>0</v>
      </c>
      <c r="P16" s="647">
        <f t="shared" si="10"/>
        <v>0</v>
      </c>
      <c r="Q16" s="644">
        <f t="shared" si="10"/>
        <v>0</v>
      </c>
      <c r="R16" s="134"/>
      <c r="S16" s="134"/>
      <c r="T16" s="134"/>
      <c r="U16" s="134"/>
    </row>
    <row r="17" spans="1:21" s="133" customFormat="1" ht="38.25">
      <c r="A17" s="619"/>
      <c r="B17" s="649" t="s">
        <v>590</v>
      </c>
      <c r="C17" s="650" t="s">
        <v>591</v>
      </c>
      <c r="D17" s="643">
        <f t="shared" si="1"/>
        <v>2452.6560746686523</v>
      </c>
      <c r="E17" s="644">
        <f t="shared" si="5"/>
        <v>426.30305348895939</v>
      </c>
      <c r="F17" s="651">
        <f t="shared" si="9"/>
        <v>92.604034639249718</v>
      </c>
      <c r="G17" s="652">
        <f t="shared" si="9"/>
        <v>288.5176796394104</v>
      </c>
      <c r="H17" s="653">
        <f t="shared" si="9"/>
        <v>45.181339210299271</v>
      </c>
      <c r="I17" s="643">
        <f t="shared" si="3"/>
        <v>2026.1782882191378</v>
      </c>
      <c r="J17" s="651">
        <f t="shared" si="10"/>
        <v>454.65650465100219</v>
      </c>
      <c r="K17" s="652">
        <f t="shared" si="10"/>
        <v>1557.7802683334407</v>
      </c>
      <c r="L17" s="653">
        <f t="shared" si="10"/>
        <v>13.741515234694853</v>
      </c>
      <c r="M17" s="654">
        <f t="shared" si="10"/>
        <v>0</v>
      </c>
      <c r="N17" s="655">
        <f t="shared" si="4"/>
        <v>0.13625367453679973</v>
      </c>
      <c r="O17" s="654">
        <f>SUM(O40,O63,O103)</f>
        <v>0.13625367453679973</v>
      </c>
      <c r="P17" s="647">
        <f t="shared" si="10"/>
        <v>0</v>
      </c>
      <c r="Q17" s="644">
        <f t="shared" si="10"/>
        <v>3.8479286017965478E-2</v>
      </c>
      <c r="R17" s="134"/>
      <c r="S17" s="134"/>
      <c r="T17" s="134"/>
      <c r="U17" s="134"/>
    </row>
    <row r="18" spans="1:21" s="133" customFormat="1">
      <c r="A18" s="619"/>
      <c r="B18" s="641" t="s">
        <v>121</v>
      </c>
      <c r="C18" s="658" t="s">
        <v>25</v>
      </c>
      <c r="D18" s="643">
        <f t="shared" si="1"/>
        <v>37.807959359047103</v>
      </c>
      <c r="E18" s="644">
        <f t="shared" si="5"/>
        <v>0.34681301511687895</v>
      </c>
      <c r="F18" s="645">
        <f>SUM(F19:F20)</f>
        <v>7.0331958390924465E-3</v>
      </c>
      <c r="G18" s="646">
        <f t="shared" ref="G18:Q18" si="11">SUM(G19:G20)</f>
        <v>3.1897252364405736E-2</v>
      </c>
      <c r="H18" s="647">
        <f t="shared" si="11"/>
        <v>0.30788256691338078</v>
      </c>
      <c r="I18" s="643">
        <f t="shared" si="3"/>
        <v>37.461086851608435</v>
      </c>
      <c r="J18" s="645">
        <f t="shared" si="11"/>
        <v>26.16470403727331</v>
      </c>
      <c r="K18" s="646">
        <f t="shared" si="11"/>
        <v>11.227590809155629</v>
      </c>
      <c r="L18" s="647">
        <f t="shared" si="11"/>
        <v>6.8792005179497642E-2</v>
      </c>
      <c r="M18" s="648">
        <f t="shared" si="11"/>
        <v>0</v>
      </c>
      <c r="N18" s="643">
        <f t="shared" si="4"/>
        <v>5.949232178756087E-5</v>
      </c>
      <c r="O18" s="648">
        <f>SUM(O19:O20)</f>
        <v>5.949232178756087E-5</v>
      </c>
      <c r="P18" s="647">
        <f t="shared" si="11"/>
        <v>0</v>
      </c>
      <c r="Q18" s="644">
        <f t="shared" si="11"/>
        <v>0</v>
      </c>
      <c r="R18" s="134"/>
      <c r="S18" s="134"/>
      <c r="T18" s="134"/>
      <c r="U18" s="134"/>
    </row>
    <row r="19" spans="1:21" s="133" customFormat="1" ht="51.75">
      <c r="A19" s="619"/>
      <c r="B19" s="649" t="s">
        <v>123</v>
      </c>
      <c r="C19" s="659" t="s">
        <v>592</v>
      </c>
      <c r="D19" s="643">
        <f t="shared" si="1"/>
        <v>33.901039539227284</v>
      </c>
      <c r="E19" s="644">
        <f t="shared" si="5"/>
        <v>0.34681301511687895</v>
      </c>
      <c r="F19" s="651">
        <f>SUM(F42,F65,F105)</f>
        <v>7.0331958390924465E-3</v>
      </c>
      <c r="G19" s="652">
        <f>SUM(G42,G65,G105)</f>
        <v>3.1897252364405736E-2</v>
      </c>
      <c r="H19" s="653">
        <f>SUM(H42,H65,H105)</f>
        <v>0.30788256691338078</v>
      </c>
      <c r="I19" s="643">
        <f t="shared" si="3"/>
        <v>33.554167031788616</v>
      </c>
      <c r="J19" s="651">
        <f t="shared" ref="J19:Q19" si="12">SUM(J42,J65,J105)</f>
        <v>26.105717550786824</v>
      </c>
      <c r="K19" s="652">
        <f t="shared" si="12"/>
        <v>7.3796574758222953</v>
      </c>
      <c r="L19" s="653">
        <f t="shared" si="12"/>
        <v>6.8792005179497642E-2</v>
      </c>
      <c r="M19" s="654">
        <f t="shared" si="12"/>
        <v>0</v>
      </c>
      <c r="N19" s="655">
        <f t="shared" si="4"/>
        <v>5.949232178756087E-5</v>
      </c>
      <c r="O19" s="654">
        <f>SUM(O42,O65,O105)</f>
        <v>5.949232178756087E-5</v>
      </c>
      <c r="P19" s="647">
        <f t="shared" si="12"/>
        <v>0</v>
      </c>
      <c r="Q19" s="644">
        <f t="shared" si="12"/>
        <v>0</v>
      </c>
      <c r="R19" s="134"/>
      <c r="S19" s="134"/>
      <c r="T19" s="134"/>
      <c r="U19" s="134"/>
    </row>
    <row r="20" spans="1:21" s="133" customFormat="1">
      <c r="A20" s="619"/>
      <c r="B20" s="649" t="s">
        <v>125</v>
      </c>
      <c r="C20" s="659" t="s">
        <v>29</v>
      </c>
      <c r="D20" s="643">
        <f t="shared" si="1"/>
        <v>3.9069198198198203</v>
      </c>
      <c r="E20" s="644">
        <f t="shared" si="5"/>
        <v>0</v>
      </c>
      <c r="F20" s="651">
        <f>SUM(F43,F66)</f>
        <v>0</v>
      </c>
      <c r="G20" s="652">
        <f>SUM(G43,G66)</f>
        <v>0</v>
      </c>
      <c r="H20" s="653">
        <f>SUM(H43,H66)</f>
        <v>0</v>
      </c>
      <c r="I20" s="643">
        <f t="shared" si="3"/>
        <v>3.9069198198198203</v>
      </c>
      <c r="J20" s="651">
        <f t="shared" ref="J20:Q20" si="13">SUM(J43,J66)</f>
        <v>5.8986486486486682E-2</v>
      </c>
      <c r="K20" s="652">
        <f t="shared" si="13"/>
        <v>3.8479333333333336</v>
      </c>
      <c r="L20" s="653">
        <f t="shared" si="13"/>
        <v>0</v>
      </c>
      <c r="M20" s="654">
        <f t="shared" si="13"/>
        <v>0</v>
      </c>
      <c r="N20" s="655">
        <f t="shared" si="4"/>
        <v>0</v>
      </c>
      <c r="O20" s="654">
        <f>SUM(O43,O66)</f>
        <v>0</v>
      </c>
      <c r="P20" s="647">
        <f t="shared" si="13"/>
        <v>0</v>
      </c>
      <c r="Q20" s="644">
        <f t="shared" si="13"/>
        <v>0</v>
      </c>
      <c r="R20" s="134"/>
      <c r="S20" s="134"/>
      <c r="T20" s="134"/>
      <c r="U20" s="134"/>
    </row>
    <row r="21" spans="1:21" s="133" customFormat="1">
      <c r="A21" s="619"/>
      <c r="B21" s="641" t="s">
        <v>265</v>
      </c>
      <c r="C21" s="658" t="s">
        <v>31</v>
      </c>
      <c r="D21" s="643">
        <f t="shared" si="1"/>
        <v>0</v>
      </c>
      <c r="E21" s="644">
        <f t="shared" si="5"/>
        <v>0</v>
      </c>
      <c r="F21" s="645">
        <f>SUM(F22:F23)</f>
        <v>0</v>
      </c>
      <c r="G21" s="646">
        <f t="shared" ref="G21:Q21" si="14">SUM(G22:G23)</f>
        <v>0</v>
      </c>
      <c r="H21" s="647">
        <f t="shared" si="14"/>
        <v>0</v>
      </c>
      <c r="I21" s="643">
        <f t="shared" si="3"/>
        <v>0</v>
      </c>
      <c r="J21" s="645">
        <f t="shared" si="14"/>
        <v>0</v>
      </c>
      <c r="K21" s="646">
        <f t="shared" si="14"/>
        <v>0</v>
      </c>
      <c r="L21" s="647">
        <f t="shared" si="14"/>
        <v>0</v>
      </c>
      <c r="M21" s="648">
        <f t="shared" si="14"/>
        <v>0</v>
      </c>
      <c r="N21" s="643">
        <f t="shared" si="4"/>
        <v>0</v>
      </c>
      <c r="O21" s="648">
        <f>SUM(O22:O23)</f>
        <v>0</v>
      </c>
      <c r="P21" s="647">
        <f t="shared" si="14"/>
        <v>0</v>
      </c>
      <c r="Q21" s="644">
        <f t="shared" si="14"/>
        <v>0</v>
      </c>
      <c r="R21" s="134"/>
      <c r="S21" s="134"/>
      <c r="T21" s="134"/>
      <c r="U21" s="134"/>
    </row>
    <row r="22" spans="1:21" s="133" customFormat="1">
      <c r="A22" s="619"/>
      <c r="B22" s="660" t="s">
        <v>593</v>
      </c>
      <c r="C22" s="659" t="s">
        <v>594</v>
      </c>
      <c r="D22" s="643">
        <f t="shared" si="1"/>
        <v>0</v>
      </c>
      <c r="E22" s="661">
        <f t="shared" si="5"/>
        <v>0</v>
      </c>
      <c r="F22" s="662">
        <f t="shared" ref="F22:H23" si="15">SUM(F45,F68,F107)</f>
        <v>0</v>
      </c>
      <c r="G22" s="663">
        <f t="shared" si="15"/>
        <v>0</v>
      </c>
      <c r="H22" s="664">
        <f t="shared" si="15"/>
        <v>0</v>
      </c>
      <c r="I22" s="665">
        <f t="shared" si="3"/>
        <v>0</v>
      </c>
      <c r="J22" s="662">
        <f t="shared" ref="J22:Q23" si="16">SUM(J45,J68,J107)</f>
        <v>0</v>
      </c>
      <c r="K22" s="663">
        <f t="shared" si="16"/>
        <v>0</v>
      </c>
      <c r="L22" s="664">
        <f t="shared" si="16"/>
        <v>0</v>
      </c>
      <c r="M22" s="666">
        <f t="shared" si="16"/>
        <v>0</v>
      </c>
      <c r="N22" s="367">
        <f t="shared" si="4"/>
        <v>0</v>
      </c>
      <c r="O22" s="654">
        <f>SUM(O45,O68,O107)</f>
        <v>0</v>
      </c>
      <c r="P22" s="664">
        <f t="shared" si="16"/>
        <v>0</v>
      </c>
      <c r="Q22" s="667">
        <f t="shared" si="16"/>
        <v>0</v>
      </c>
      <c r="R22" s="134"/>
      <c r="S22" s="134"/>
      <c r="T22" s="134"/>
      <c r="U22" s="134"/>
    </row>
    <row r="23" spans="1:21" s="133" customFormat="1" ht="26.25">
      <c r="A23" s="619"/>
      <c r="B23" s="660" t="s">
        <v>595</v>
      </c>
      <c r="C23" s="668" t="s">
        <v>596</v>
      </c>
      <c r="D23" s="643">
        <f t="shared" si="1"/>
        <v>0</v>
      </c>
      <c r="E23" s="661">
        <f t="shared" si="5"/>
        <v>0</v>
      </c>
      <c r="F23" s="662">
        <f t="shared" si="15"/>
        <v>0</v>
      </c>
      <c r="G23" s="663">
        <f t="shared" si="15"/>
        <v>0</v>
      </c>
      <c r="H23" s="664">
        <f t="shared" si="15"/>
        <v>0</v>
      </c>
      <c r="I23" s="665">
        <f t="shared" si="3"/>
        <v>0</v>
      </c>
      <c r="J23" s="662">
        <f t="shared" si="16"/>
        <v>0</v>
      </c>
      <c r="K23" s="663">
        <f t="shared" si="16"/>
        <v>0</v>
      </c>
      <c r="L23" s="664">
        <f t="shared" si="16"/>
        <v>0</v>
      </c>
      <c r="M23" s="666">
        <f t="shared" si="16"/>
        <v>0</v>
      </c>
      <c r="N23" s="367">
        <f t="shared" si="4"/>
        <v>0</v>
      </c>
      <c r="O23" s="654">
        <f>SUM(O46,O69,O108)</f>
        <v>0</v>
      </c>
      <c r="P23" s="664">
        <f t="shared" si="16"/>
        <v>0</v>
      </c>
      <c r="Q23" s="667">
        <f t="shared" si="16"/>
        <v>0</v>
      </c>
      <c r="R23" s="134"/>
      <c r="S23" s="134"/>
      <c r="T23" s="134"/>
      <c r="U23" s="134"/>
    </row>
    <row r="24" spans="1:21" s="133" customFormat="1">
      <c r="A24" s="619"/>
      <c r="B24" s="641" t="s">
        <v>267</v>
      </c>
      <c r="C24" s="669" t="s">
        <v>37</v>
      </c>
      <c r="D24" s="670">
        <f t="shared" si="1"/>
        <v>30.136150527102856</v>
      </c>
      <c r="E24" s="671">
        <f t="shared" si="5"/>
        <v>3.4215842350849694</v>
      </c>
      <c r="F24" s="672">
        <f>SUM(F25:F26)</f>
        <v>1.1277573887828247</v>
      </c>
      <c r="G24" s="673">
        <f>SUM(G25:G26)</f>
        <v>0.42640379063079192</v>
      </c>
      <c r="H24" s="674">
        <f>SUM(H25:H26)</f>
        <v>1.8674230556713529</v>
      </c>
      <c r="I24" s="675">
        <f t="shared" si="3"/>
        <v>26.713770996196359</v>
      </c>
      <c r="J24" s="672">
        <f t="shared" ref="J24:Q24" si="17">SUM(J25:J26)</f>
        <v>24.264720203044245</v>
      </c>
      <c r="K24" s="673">
        <f t="shared" si="17"/>
        <v>1.5294364188944773</v>
      </c>
      <c r="L24" s="674">
        <f t="shared" si="17"/>
        <v>0.9196143742576357</v>
      </c>
      <c r="M24" s="676">
        <f t="shared" si="17"/>
        <v>0</v>
      </c>
      <c r="N24" s="675">
        <f t="shared" si="4"/>
        <v>7.9529582152821341E-4</v>
      </c>
      <c r="O24" s="676">
        <f>SUM(O25:O26)</f>
        <v>7.9529582152821341E-4</v>
      </c>
      <c r="P24" s="674">
        <f t="shared" si="17"/>
        <v>0</v>
      </c>
      <c r="Q24" s="671">
        <f t="shared" si="17"/>
        <v>0</v>
      </c>
      <c r="R24" s="134"/>
      <c r="S24" s="134"/>
      <c r="T24" s="134"/>
      <c r="U24" s="134"/>
    </row>
    <row r="25" spans="1:21" s="133" customFormat="1">
      <c r="A25" s="619"/>
      <c r="B25" s="677" t="s">
        <v>269</v>
      </c>
      <c r="C25" s="678" t="s">
        <v>39</v>
      </c>
      <c r="D25" s="679">
        <f t="shared" si="1"/>
        <v>8.6308402030707967</v>
      </c>
      <c r="E25" s="680">
        <f t="shared" si="5"/>
        <v>2.2063273597308868</v>
      </c>
      <c r="F25" s="681">
        <f t="shared" ref="F25:H26" si="18">SUM(F48,F71,F110)</f>
        <v>8.6872829200872012E-2</v>
      </c>
      <c r="G25" s="682">
        <f t="shared" si="18"/>
        <v>0.3939893925927842</v>
      </c>
      <c r="H25" s="683">
        <f t="shared" si="18"/>
        <v>1.7254651379372306</v>
      </c>
      <c r="I25" s="412">
        <f t="shared" si="3"/>
        <v>6.4237780043808286</v>
      </c>
      <c r="J25" s="681">
        <f t="shared" ref="J25:Q26" si="19">SUM(J48,J71,J110)</f>
        <v>4.1608993536177294</v>
      </c>
      <c r="K25" s="682">
        <f t="shared" si="19"/>
        <v>1.4131715968052276</v>
      </c>
      <c r="L25" s="683">
        <f t="shared" si="19"/>
        <v>0.84970705395787138</v>
      </c>
      <c r="M25" s="684">
        <f t="shared" si="19"/>
        <v>0</v>
      </c>
      <c r="N25" s="700">
        <f t="shared" si="4"/>
        <v>7.3483895908136654E-4</v>
      </c>
      <c r="O25" s="654">
        <f>SUM(O48,O71,O110)</f>
        <v>7.3483895908136654E-4</v>
      </c>
      <c r="P25" s="683">
        <f t="shared" si="19"/>
        <v>0</v>
      </c>
      <c r="Q25" s="685">
        <f t="shared" si="19"/>
        <v>0</v>
      </c>
      <c r="R25" s="134"/>
      <c r="S25" s="134"/>
      <c r="T25" s="134"/>
      <c r="U25" s="134"/>
    </row>
    <row r="26" spans="1:21" s="133" customFormat="1" ht="26.25">
      <c r="A26" s="619"/>
      <c r="B26" s="677" t="s">
        <v>271</v>
      </c>
      <c r="C26" s="686" t="s">
        <v>41</v>
      </c>
      <c r="D26" s="670">
        <f t="shared" si="1"/>
        <v>21.50531032403206</v>
      </c>
      <c r="E26" s="671">
        <f t="shared" si="5"/>
        <v>1.2152568753540829</v>
      </c>
      <c r="F26" s="516">
        <f t="shared" si="18"/>
        <v>1.0408845595819527</v>
      </c>
      <c r="G26" s="517">
        <f t="shared" si="18"/>
        <v>3.2414398038007747E-2</v>
      </c>
      <c r="H26" s="518">
        <f t="shared" si="18"/>
        <v>0.14195791773412242</v>
      </c>
      <c r="I26" s="675">
        <f t="shared" si="3"/>
        <v>20.289992991815531</v>
      </c>
      <c r="J26" s="516">
        <f t="shared" si="19"/>
        <v>20.103820849426516</v>
      </c>
      <c r="K26" s="517">
        <f t="shared" si="19"/>
        <v>0.11626482208924978</v>
      </c>
      <c r="L26" s="518">
        <f t="shared" si="19"/>
        <v>6.9907320299764347E-2</v>
      </c>
      <c r="M26" s="687">
        <f t="shared" si="19"/>
        <v>0</v>
      </c>
      <c r="N26" s="367">
        <f t="shared" si="4"/>
        <v>6.0456862446846875E-5</v>
      </c>
      <c r="O26" s="654">
        <f>SUM(O49,O72,O111)</f>
        <v>6.0456862446846875E-5</v>
      </c>
      <c r="P26" s="518">
        <f t="shared" si="19"/>
        <v>0</v>
      </c>
      <c r="Q26" s="515">
        <f t="shared" si="19"/>
        <v>0</v>
      </c>
      <c r="R26" s="134"/>
      <c r="S26" s="134"/>
      <c r="T26" s="134"/>
      <c r="U26" s="134"/>
    </row>
    <row r="27" spans="1:21" s="133" customFormat="1">
      <c r="A27" s="619"/>
      <c r="B27" s="688" t="s">
        <v>275</v>
      </c>
      <c r="C27" s="689" t="s">
        <v>597</v>
      </c>
      <c r="D27" s="670">
        <f t="shared" si="1"/>
        <v>0</v>
      </c>
      <c r="E27" s="671">
        <f t="shared" si="5"/>
        <v>0</v>
      </c>
      <c r="F27" s="672">
        <f>SUM(F28:F30)</f>
        <v>0</v>
      </c>
      <c r="G27" s="673">
        <f t="shared" ref="G27:Q27" si="20">SUM(G28:G30)</f>
        <v>0</v>
      </c>
      <c r="H27" s="674">
        <f t="shared" si="20"/>
        <v>0</v>
      </c>
      <c r="I27" s="675">
        <f t="shared" si="3"/>
        <v>0</v>
      </c>
      <c r="J27" s="672">
        <f t="shared" si="20"/>
        <v>0</v>
      </c>
      <c r="K27" s="673">
        <f t="shared" si="20"/>
        <v>0</v>
      </c>
      <c r="L27" s="674">
        <f t="shared" si="20"/>
        <v>0</v>
      </c>
      <c r="M27" s="676">
        <f t="shared" si="20"/>
        <v>0</v>
      </c>
      <c r="N27" s="675">
        <f t="shared" si="4"/>
        <v>0</v>
      </c>
      <c r="O27" s="676">
        <f>SUM(O28:O30)</f>
        <v>0</v>
      </c>
      <c r="P27" s="674">
        <f t="shared" si="20"/>
        <v>0</v>
      </c>
      <c r="Q27" s="671">
        <f t="shared" si="20"/>
        <v>0</v>
      </c>
      <c r="R27" s="134"/>
      <c r="S27" s="134"/>
      <c r="T27" s="134"/>
      <c r="U27" s="134"/>
    </row>
    <row r="28" spans="1:21" s="133" customFormat="1">
      <c r="A28" s="619"/>
      <c r="B28" s="690" t="s">
        <v>277</v>
      </c>
      <c r="C28" s="686" t="s">
        <v>1358</v>
      </c>
      <c r="D28" s="670">
        <f t="shared" si="1"/>
        <v>0</v>
      </c>
      <c r="E28" s="671">
        <f t="shared" si="5"/>
        <v>0</v>
      </c>
      <c r="F28" s="516">
        <f t="shared" ref="F28:H30" si="21">SUM(F51,F74,F113)</f>
        <v>0</v>
      </c>
      <c r="G28" s="517">
        <f t="shared" si="21"/>
        <v>0</v>
      </c>
      <c r="H28" s="518">
        <f t="shared" si="21"/>
        <v>0</v>
      </c>
      <c r="I28" s="675">
        <f t="shared" si="3"/>
        <v>0</v>
      </c>
      <c r="J28" s="516">
        <f t="shared" ref="J28:Q30" si="22">SUM(J51,J74,J113)</f>
        <v>0</v>
      </c>
      <c r="K28" s="517">
        <f t="shared" si="22"/>
        <v>0</v>
      </c>
      <c r="L28" s="518">
        <f t="shared" si="22"/>
        <v>0</v>
      </c>
      <c r="M28" s="687">
        <f t="shared" si="22"/>
        <v>0</v>
      </c>
      <c r="N28" s="519">
        <f t="shared" si="4"/>
        <v>0</v>
      </c>
      <c r="O28" s="687">
        <f>SUM(O51,O74,O113)</f>
        <v>0</v>
      </c>
      <c r="P28" s="518">
        <f t="shared" si="22"/>
        <v>0</v>
      </c>
      <c r="Q28" s="515">
        <f t="shared" si="22"/>
        <v>0</v>
      </c>
      <c r="R28" s="134"/>
      <c r="S28" s="134"/>
      <c r="T28" s="134"/>
      <c r="U28" s="134"/>
    </row>
    <row r="29" spans="1:21" s="133" customFormat="1">
      <c r="A29" s="619"/>
      <c r="B29" s="690" t="s">
        <v>598</v>
      </c>
      <c r="C29" s="686" t="s">
        <v>1358</v>
      </c>
      <c r="D29" s="670">
        <f t="shared" si="1"/>
        <v>0</v>
      </c>
      <c r="E29" s="671">
        <f t="shared" si="5"/>
        <v>0</v>
      </c>
      <c r="F29" s="516">
        <f t="shared" si="21"/>
        <v>0</v>
      </c>
      <c r="G29" s="517">
        <f t="shared" si="21"/>
        <v>0</v>
      </c>
      <c r="H29" s="518">
        <f t="shared" si="21"/>
        <v>0</v>
      </c>
      <c r="I29" s="675">
        <f t="shared" si="3"/>
        <v>0</v>
      </c>
      <c r="J29" s="516">
        <f t="shared" si="22"/>
        <v>0</v>
      </c>
      <c r="K29" s="517">
        <f t="shared" si="22"/>
        <v>0</v>
      </c>
      <c r="L29" s="518">
        <f t="shared" si="22"/>
        <v>0</v>
      </c>
      <c r="M29" s="687">
        <f t="shared" si="22"/>
        <v>0</v>
      </c>
      <c r="N29" s="519">
        <f t="shared" si="4"/>
        <v>0</v>
      </c>
      <c r="O29" s="687">
        <f>SUM(O52,O75,O114)</f>
        <v>0</v>
      </c>
      <c r="P29" s="518">
        <f t="shared" si="22"/>
        <v>0</v>
      </c>
      <c r="Q29" s="515">
        <f t="shared" si="22"/>
        <v>0</v>
      </c>
      <c r="R29" s="134"/>
      <c r="S29" s="134"/>
      <c r="T29" s="134"/>
      <c r="U29" s="134"/>
    </row>
    <row r="30" spans="1:21" s="133" customFormat="1" ht="15.75" thickBot="1">
      <c r="A30" s="619"/>
      <c r="B30" s="691" t="s">
        <v>599</v>
      </c>
      <c r="C30" s="692" t="s">
        <v>1358</v>
      </c>
      <c r="D30" s="693">
        <f t="shared" si="1"/>
        <v>0</v>
      </c>
      <c r="E30" s="694">
        <f t="shared" si="5"/>
        <v>0</v>
      </c>
      <c r="F30" s="695">
        <f t="shared" si="21"/>
        <v>0</v>
      </c>
      <c r="G30" s="696">
        <f t="shared" si="21"/>
        <v>0</v>
      </c>
      <c r="H30" s="697">
        <f t="shared" si="21"/>
        <v>0</v>
      </c>
      <c r="I30" s="698">
        <f t="shared" si="3"/>
        <v>0</v>
      </c>
      <c r="J30" s="695">
        <f t="shared" si="22"/>
        <v>0</v>
      </c>
      <c r="K30" s="696">
        <f t="shared" si="22"/>
        <v>0</v>
      </c>
      <c r="L30" s="697">
        <f t="shared" si="22"/>
        <v>0</v>
      </c>
      <c r="M30" s="699">
        <f t="shared" si="22"/>
        <v>0</v>
      </c>
      <c r="N30" s="700">
        <f t="shared" si="4"/>
        <v>0</v>
      </c>
      <c r="O30" s="699">
        <f>SUM(O53,O76,O115)</f>
        <v>0</v>
      </c>
      <c r="P30" s="697">
        <f t="shared" si="22"/>
        <v>0</v>
      </c>
      <c r="Q30" s="701">
        <f t="shared" si="22"/>
        <v>0</v>
      </c>
      <c r="R30" s="134"/>
      <c r="S30" s="134"/>
      <c r="T30" s="134"/>
      <c r="U30" s="134"/>
    </row>
    <row r="31" spans="1:21" s="133" customFormat="1" ht="16.5" thickTop="1" thickBot="1">
      <c r="A31" s="619"/>
      <c r="B31" s="861" t="s">
        <v>50</v>
      </c>
      <c r="C31" s="862" t="s">
        <v>600</v>
      </c>
      <c r="D31" s="863">
        <f t="shared" si="1"/>
        <v>4421.2173709206818</v>
      </c>
      <c r="E31" s="864">
        <f>E32+E36+E41+E44+E47+E50</f>
        <v>1241.526373355061</v>
      </c>
      <c r="F31" s="865">
        <f t="shared" ref="F31:Q31" si="23">F32+F36+F41+F44+F47+F50</f>
        <v>112.25331594363108</v>
      </c>
      <c r="G31" s="866">
        <f t="shared" si="23"/>
        <v>288.2531626666667</v>
      </c>
      <c r="H31" s="867">
        <f t="shared" si="23"/>
        <v>841.01989474476352</v>
      </c>
      <c r="I31" s="863">
        <f t="shared" si="23"/>
        <v>3179.6909975656208</v>
      </c>
      <c r="J31" s="865">
        <f t="shared" si="23"/>
        <v>1589.6913417825444</v>
      </c>
      <c r="K31" s="866">
        <f t="shared" si="23"/>
        <v>1576.6530808545047</v>
      </c>
      <c r="L31" s="867">
        <f t="shared" si="23"/>
        <v>13.346574928571428</v>
      </c>
      <c r="M31" s="868">
        <f t="shared" si="23"/>
        <v>0</v>
      </c>
      <c r="N31" s="863">
        <f t="shared" si="4"/>
        <v>0</v>
      </c>
      <c r="O31" s="868">
        <f>O32+O36+O41+O44+O47+O50</f>
        <v>0</v>
      </c>
      <c r="P31" s="867">
        <f t="shared" si="23"/>
        <v>0</v>
      </c>
      <c r="Q31" s="864">
        <f t="shared" si="23"/>
        <v>0</v>
      </c>
      <c r="R31" s="134"/>
      <c r="S31" s="134"/>
      <c r="T31" s="134"/>
      <c r="U31" s="134"/>
    </row>
    <row r="32" spans="1:21" s="133" customFormat="1" ht="15.75" thickTop="1">
      <c r="A32" s="619"/>
      <c r="B32" s="641" t="s">
        <v>52</v>
      </c>
      <c r="C32" s="642" t="s">
        <v>6</v>
      </c>
      <c r="D32" s="643">
        <f t="shared" si="1"/>
        <v>0</v>
      </c>
      <c r="E32" s="644">
        <f>SUM(F32:H32)</f>
        <v>0</v>
      </c>
      <c r="F32" s="645">
        <f>SUM(F33:F35)</f>
        <v>0</v>
      </c>
      <c r="G32" s="646">
        <f>SUM(G33:G35)</f>
        <v>0</v>
      </c>
      <c r="H32" s="647">
        <f>SUM(H33:H35)</f>
        <v>0</v>
      </c>
      <c r="I32" s="643">
        <f t="shared" ref="I32:I50" si="24">SUM(J32:L32)</f>
        <v>0</v>
      </c>
      <c r="J32" s="645">
        <f t="shared" ref="J32:Q32" si="25">SUM(J33:J35)</f>
        <v>0</v>
      </c>
      <c r="K32" s="646">
        <f t="shared" si="25"/>
        <v>0</v>
      </c>
      <c r="L32" s="647">
        <f t="shared" si="25"/>
        <v>0</v>
      </c>
      <c r="M32" s="648">
        <f t="shared" si="25"/>
        <v>0</v>
      </c>
      <c r="N32" s="643">
        <f t="shared" si="4"/>
        <v>0</v>
      </c>
      <c r="O32" s="648">
        <f>SUM(O33:O35)</f>
        <v>0</v>
      </c>
      <c r="P32" s="647">
        <f t="shared" si="25"/>
        <v>0</v>
      </c>
      <c r="Q32" s="644">
        <f t="shared" si="25"/>
        <v>0</v>
      </c>
      <c r="R32" s="134"/>
      <c r="S32" s="134"/>
      <c r="T32" s="134"/>
      <c r="U32" s="134"/>
    </row>
    <row r="33" spans="1:21" s="133" customFormat="1">
      <c r="A33" s="619"/>
      <c r="B33" s="649" t="s">
        <v>130</v>
      </c>
      <c r="C33" s="650" t="s">
        <v>8</v>
      </c>
      <c r="D33" s="643">
        <f t="shared" si="1"/>
        <v>0</v>
      </c>
      <c r="E33" s="644">
        <f t="shared" ref="E33:E53" si="26">SUM(F33:H33)</f>
        <v>0</v>
      </c>
      <c r="F33" s="702">
        <v>0</v>
      </c>
      <c r="G33" s="703">
        <v>0</v>
      </c>
      <c r="H33" s="704">
        <v>0</v>
      </c>
      <c r="I33" s="643">
        <f t="shared" si="24"/>
        <v>0</v>
      </c>
      <c r="J33" s="702">
        <v>0</v>
      </c>
      <c r="K33" s="703">
        <v>0</v>
      </c>
      <c r="L33" s="704">
        <v>0</v>
      </c>
      <c r="M33" s="705">
        <v>0</v>
      </c>
      <c r="N33" s="655">
        <f t="shared" si="4"/>
        <v>0</v>
      </c>
      <c r="O33" s="705">
        <v>0</v>
      </c>
      <c r="P33" s="706">
        <v>0</v>
      </c>
      <c r="Q33" s="707">
        <v>0</v>
      </c>
      <c r="R33" s="134" t="s">
        <v>1316</v>
      </c>
      <c r="S33" s="134"/>
      <c r="T33" s="134"/>
      <c r="U33" s="134"/>
    </row>
    <row r="34" spans="1:21" s="133" customFormat="1">
      <c r="A34" s="619"/>
      <c r="B34" s="649" t="s">
        <v>132</v>
      </c>
      <c r="C34" s="650" t="s">
        <v>9</v>
      </c>
      <c r="D34" s="643">
        <f t="shared" si="1"/>
        <v>0</v>
      </c>
      <c r="E34" s="644">
        <f t="shared" si="26"/>
        <v>0</v>
      </c>
      <c r="F34" s="702">
        <v>0</v>
      </c>
      <c r="G34" s="703">
        <v>0</v>
      </c>
      <c r="H34" s="704">
        <v>0</v>
      </c>
      <c r="I34" s="643">
        <f t="shared" si="24"/>
        <v>0</v>
      </c>
      <c r="J34" s="702">
        <v>0</v>
      </c>
      <c r="K34" s="703">
        <v>0</v>
      </c>
      <c r="L34" s="704">
        <v>0</v>
      </c>
      <c r="M34" s="705">
        <v>0</v>
      </c>
      <c r="N34" s="655">
        <f t="shared" si="4"/>
        <v>0</v>
      </c>
      <c r="O34" s="705">
        <v>0</v>
      </c>
      <c r="P34" s="706">
        <v>0</v>
      </c>
      <c r="Q34" s="707">
        <v>0</v>
      </c>
      <c r="R34" s="134" t="s">
        <v>1318</v>
      </c>
      <c r="S34" s="134"/>
      <c r="T34" s="134"/>
      <c r="U34" s="134"/>
    </row>
    <row r="35" spans="1:21" s="133" customFormat="1">
      <c r="A35" s="619"/>
      <c r="B35" s="649" t="s">
        <v>134</v>
      </c>
      <c r="C35" s="650" t="s">
        <v>11</v>
      </c>
      <c r="D35" s="643">
        <f t="shared" si="1"/>
        <v>0</v>
      </c>
      <c r="E35" s="644">
        <f t="shared" si="26"/>
        <v>0</v>
      </c>
      <c r="F35" s="702">
        <v>0</v>
      </c>
      <c r="G35" s="703">
        <v>0</v>
      </c>
      <c r="H35" s="704">
        <v>0</v>
      </c>
      <c r="I35" s="643">
        <f t="shared" si="24"/>
        <v>0</v>
      </c>
      <c r="J35" s="702">
        <v>0</v>
      </c>
      <c r="K35" s="703">
        <v>0</v>
      </c>
      <c r="L35" s="704">
        <v>0</v>
      </c>
      <c r="M35" s="705">
        <v>0</v>
      </c>
      <c r="N35" s="655">
        <f t="shared" si="4"/>
        <v>0</v>
      </c>
      <c r="O35" s="705">
        <v>0</v>
      </c>
      <c r="P35" s="706">
        <v>0</v>
      </c>
      <c r="Q35" s="707">
        <v>0</v>
      </c>
      <c r="R35" s="134" t="s">
        <v>1320</v>
      </c>
      <c r="S35" s="134"/>
      <c r="T35" s="134"/>
      <c r="U35" s="134"/>
    </row>
    <row r="36" spans="1:21" s="133" customFormat="1">
      <c r="A36" s="619"/>
      <c r="B36" s="641" t="s">
        <v>135</v>
      </c>
      <c r="C36" s="657" t="s">
        <v>13</v>
      </c>
      <c r="D36" s="643">
        <f t="shared" si="1"/>
        <v>4363.3129299732354</v>
      </c>
      <c r="E36" s="644">
        <f t="shared" si="26"/>
        <v>1240.3244465458506</v>
      </c>
      <c r="F36" s="645">
        <f>SUM(F37:F40)</f>
        <v>111.21957860810477</v>
      </c>
      <c r="G36" s="646">
        <f>SUM(G37:G40)</f>
        <v>288.2531626666667</v>
      </c>
      <c r="H36" s="647">
        <f>SUM(H37:H40)</f>
        <v>840.85170527107925</v>
      </c>
      <c r="I36" s="643">
        <f t="shared" si="24"/>
        <v>3122.9884834273844</v>
      </c>
      <c r="J36" s="645">
        <f t="shared" ref="J36:Q36" si="27">SUM(J37:J40)</f>
        <v>1544.1020085431844</v>
      </c>
      <c r="K36" s="646">
        <f t="shared" si="27"/>
        <v>1565.5398999556282</v>
      </c>
      <c r="L36" s="647">
        <f t="shared" si="27"/>
        <v>13.346574928571428</v>
      </c>
      <c r="M36" s="648">
        <f t="shared" si="27"/>
        <v>0</v>
      </c>
      <c r="N36" s="643">
        <f t="shared" si="4"/>
        <v>0</v>
      </c>
      <c r="O36" s="648">
        <f>SUM(O37:O40)</f>
        <v>0</v>
      </c>
      <c r="P36" s="647">
        <f t="shared" si="27"/>
        <v>0</v>
      </c>
      <c r="Q36" s="644">
        <f t="shared" si="27"/>
        <v>0</v>
      </c>
      <c r="R36" s="134"/>
      <c r="S36" s="134"/>
      <c r="T36" s="134"/>
      <c r="U36" s="134"/>
    </row>
    <row r="37" spans="1:21" s="133" customFormat="1">
      <c r="A37" s="619"/>
      <c r="B37" s="649" t="s">
        <v>137</v>
      </c>
      <c r="C37" s="650" t="s">
        <v>15</v>
      </c>
      <c r="D37" s="643">
        <f t="shared" si="1"/>
        <v>19.295192666666665</v>
      </c>
      <c r="E37" s="644">
        <f t="shared" si="26"/>
        <v>10.485384666666665</v>
      </c>
      <c r="F37" s="702">
        <v>10.485384666666665</v>
      </c>
      <c r="G37" s="703">
        <v>0</v>
      </c>
      <c r="H37" s="704">
        <v>0</v>
      </c>
      <c r="I37" s="643">
        <f t="shared" si="24"/>
        <v>8.8098079999999985</v>
      </c>
      <c r="J37" s="702">
        <v>0</v>
      </c>
      <c r="K37" s="703">
        <v>8.8098079999999985</v>
      </c>
      <c r="L37" s="704">
        <v>0</v>
      </c>
      <c r="M37" s="705">
        <v>0</v>
      </c>
      <c r="N37" s="655">
        <f t="shared" si="4"/>
        <v>0</v>
      </c>
      <c r="O37" s="705">
        <v>0</v>
      </c>
      <c r="P37" s="706">
        <v>0</v>
      </c>
      <c r="Q37" s="707">
        <v>0</v>
      </c>
      <c r="R37" s="134" t="s">
        <v>1322</v>
      </c>
      <c r="S37" s="134"/>
      <c r="T37" s="134"/>
      <c r="U37" s="134"/>
    </row>
    <row r="38" spans="1:21" s="133" customFormat="1">
      <c r="A38" s="619"/>
      <c r="B38" s="649" t="s">
        <v>139</v>
      </c>
      <c r="C38" s="650" t="s">
        <v>589</v>
      </c>
      <c r="D38" s="643">
        <f t="shared" si="1"/>
        <v>8.3193501960784317</v>
      </c>
      <c r="E38" s="644">
        <f t="shared" si="26"/>
        <v>8.3193501960784317</v>
      </c>
      <c r="F38" s="702">
        <v>8.3193501960784317</v>
      </c>
      <c r="G38" s="703">
        <v>0</v>
      </c>
      <c r="H38" s="704">
        <v>0</v>
      </c>
      <c r="I38" s="643">
        <f t="shared" si="24"/>
        <v>0</v>
      </c>
      <c r="J38" s="702">
        <v>0</v>
      </c>
      <c r="K38" s="703">
        <v>0</v>
      </c>
      <c r="L38" s="704">
        <v>0</v>
      </c>
      <c r="M38" s="705">
        <v>0</v>
      </c>
      <c r="N38" s="655">
        <f t="shared" si="4"/>
        <v>0</v>
      </c>
      <c r="O38" s="705">
        <v>0</v>
      </c>
      <c r="P38" s="706">
        <v>0</v>
      </c>
      <c r="Q38" s="707">
        <v>0</v>
      </c>
      <c r="R38" s="512" t="s">
        <v>1359</v>
      </c>
      <c r="S38" s="512" t="s">
        <v>1360</v>
      </c>
      <c r="T38" s="512" t="s">
        <v>1361</v>
      </c>
      <c r="U38" s="512" t="s">
        <v>1362</v>
      </c>
    </row>
    <row r="39" spans="1:21" s="133" customFormat="1">
      <c r="A39" s="619"/>
      <c r="B39" s="649" t="s">
        <v>601</v>
      </c>
      <c r="C39" s="650" t="s">
        <v>21</v>
      </c>
      <c r="D39" s="643">
        <f t="shared" si="1"/>
        <v>1887.438964850001</v>
      </c>
      <c r="E39" s="644">
        <f t="shared" si="26"/>
        <v>796.44553458764369</v>
      </c>
      <c r="F39" s="702">
        <v>0</v>
      </c>
      <c r="G39" s="703">
        <v>0</v>
      </c>
      <c r="H39" s="704">
        <v>796.44553458764369</v>
      </c>
      <c r="I39" s="643">
        <f t="shared" si="24"/>
        <v>1090.9934302623572</v>
      </c>
      <c r="J39" s="702">
        <v>1090.9934302623572</v>
      </c>
      <c r="K39" s="703">
        <v>0</v>
      </c>
      <c r="L39" s="704">
        <v>0</v>
      </c>
      <c r="M39" s="705">
        <v>0</v>
      </c>
      <c r="N39" s="655">
        <f t="shared" si="4"/>
        <v>0</v>
      </c>
      <c r="O39" s="705">
        <v>0</v>
      </c>
      <c r="P39" s="706">
        <v>0</v>
      </c>
      <c r="Q39" s="707">
        <v>0</v>
      </c>
      <c r="R39" s="512" t="s">
        <v>1326</v>
      </c>
      <c r="S39" s="134"/>
      <c r="T39" s="134"/>
      <c r="U39" s="134"/>
    </row>
    <row r="40" spans="1:21" s="133" customFormat="1" ht="38.25">
      <c r="A40" s="619"/>
      <c r="B40" s="649" t="s">
        <v>602</v>
      </c>
      <c r="C40" s="650" t="s">
        <v>591</v>
      </c>
      <c r="D40" s="643">
        <f t="shared" si="1"/>
        <v>2448.2594222604889</v>
      </c>
      <c r="E40" s="644">
        <f t="shared" si="26"/>
        <v>425.07417709546195</v>
      </c>
      <c r="F40" s="702">
        <v>92.414843745359676</v>
      </c>
      <c r="G40" s="703">
        <v>288.2531626666667</v>
      </c>
      <c r="H40" s="704">
        <v>44.406170683435583</v>
      </c>
      <c r="I40" s="643">
        <f t="shared" si="24"/>
        <v>2023.185245165027</v>
      </c>
      <c r="J40" s="702">
        <v>453.1085782808272</v>
      </c>
      <c r="K40" s="703">
        <v>1556.7300919556283</v>
      </c>
      <c r="L40" s="704">
        <v>13.346574928571428</v>
      </c>
      <c r="M40" s="705">
        <v>0</v>
      </c>
      <c r="N40" s="655">
        <f t="shared" si="4"/>
        <v>0</v>
      </c>
      <c r="O40" s="705">
        <v>0</v>
      </c>
      <c r="P40" s="706">
        <v>0</v>
      </c>
      <c r="Q40" s="707">
        <v>0</v>
      </c>
      <c r="R40" s="512" t="s">
        <v>1328</v>
      </c>
      <c r="S40" s="134"/>
      <c r="T40" s="134"/>
      <c r="U40" s="134"/>
    </row>
    <row r="41" spans="1:21" s="133" customFormat="1">
      <c r="A41" s="619"/>
      <c r="B41" s="641" t="s">
        <v>296</v>
      </c>
      <c r="C41" s="658" t="s">
        <v>25</v>
      </c>
      <c r="D41" s="643">
        <f t="shared" si="1"/>
        <v>37.109209359047099</v>
      </c>
      <c r="E41" s="644">
        <f t="shared" si="26"/>
        <v>0.1681894736842105</v>
      </c>
      <c r="F41" s="645">
        <f>SUM(F42:F43)</f>
        <v>0</v>
      </c>
      <c r="G41" s="646">
        <f>SUM(G42:G43)</f>
        <v>0</v>
      </c>
      <c r="H41" s="647">
        <f>SUM(H42:H43)</f>
        <v>0.1681894736842105</v>
      </c>
      <c r="I41" s="643">
        <f t="shared" si="24"/>
        <v>36.941019885362891</v>
      </c>
      <c r="J41" s="645">
        <f t="shared" ref="J41:Q41" si="28">SUM(J42:J43)</f>
        <v>25.827838986486487</v>
      </c>
      <c r="K41" s="646">
        <f t="shared" si="28"/>
        <v>11.113180898876404</v>
      </c>
      <c r="L41" s="647">
        <f t="shared" si="28"/>
        <v>0</v>
      </c>
      <c r="M41" s="648">
        <f t="shared" si="28"/>
        <v>0</v>
      </c>
      <c r="N41" s="643">
        <f t="shared" si="4"/>
        <v>0</v>
      </c>
      <c r="O41" s="648">
        <f>SUM(O42:O43)</f>
        <v>0</v>
      </c>
      <c r="P41" s="647">
        <f t="shared" si="28"/>
        <v>0</v>
      </c>
      <c r="Q41" s="644">
        <f t="shared" si="28"/>
        <v>0</v>
      </c>
      <c r="R41" s="134"/>
      <c r="S41" s="134"/>
      <c r="T41" s="134"/>
      <c r="U41" s="134"/>
    </row>
    <row r="42" spans="1:21" s="133" customFormat="1" ht="51.75">
      <c r="A42" s="619"/>
      <c r="B42" s="649" t="s">
        <v>298</v>
      </c>
      <c r="C42" s="659" t="s">
        <v>592</v>
      </c>
      <c r="D42" s="643">
        <f t="shared" si="1"/>
        <v>33.20228953922728</v>
      </c>
      <c r="E42" s="644">
        <f t="shared" si="26"/>
        <v>0.1681894736842105</v>
      </c>
      <c r="F42" s="702">
        <v>0</v>
      </c>
      <c r="G42" s="703">
        <v>0</v>
      </c>
      <c r="H42" s="704">
        <v>0.1681894736842105</v>
      </c>
      <c r="I42" s="643">
        <f t="shared" si="24"/>
        <v>33.034100065543072</v>
      </c>
      <c r="J42" s="702">
        <v>25.768852500000001</v>
      </c>
      <c r="K42" s="703">
        <v>7.2652475655430706</v>
      </c>
      <c r="L42" s="704">
        <v>0</v>
      </c>
      <c r="M42" s="705">
        <v>0</v>
      </c>
      <c r="N42" s="655">
        <f t="shared" si="4"/>
        <v>0</v>
      </c>
      <c r="O42" s="705">
        <v>0</v>
      </c>
      <c r="P42" s="706">
        <v>0</v>
      </c>
      <c r="Q42" s="707">
        <v>0</v>
      </c>
      <c r="R42" s="512" t="s">
        <v>1330</v>
      </c>
      <c r="S42" s="134"/>
      <c r="T42" s="134"/>
      <c r="U42" s="134"/>
    </row>
    <row r="43" spans="1:21" s="133" customFormat="1">
      <c r="A43" s="619"/>
      <c r="B43" s="649" t="s">
        <v>299</v>
      </c>
      <c r="C43" s="659" t="s">
        <v>29</v>
      </c>
      <c r="D43" s="643">
        <f t="shared" si="1"/>
        <v>3.9069198198198203</v>
      </c>
      <c r="E43" s="644">
        <f t="shared" si="26"/>
        <v>0</v>
      </c>
      <c r="F43" s="702">
        <v>0</v>
      </c>
      <c r="G43" s="703">
        <v>0</v>
      </c>
      <c r="H43" s="704">
        <v>0</v>
      </c>
      <c r="I43" s="643">
        <f t="shared" si="24"/>
        <v>3.9069198198198203</v>
      </c>
      <c r="J43" s="702">
        <v>5.8986486486486682E-2</v>
      </c>
      <c r="K43" s="703">
        <v>3.8479333333333336</v>
      </c>
      <c r="L43" s="704">
        <v>0</v>
      </c>
      <c r="M43" s="705">
        <v>0</v>
      </c>
      <c r="N43" s="655">
        <f t="shared" si="4"/>
        <v>0</v>
      </c>
      <c r="O43" s="705">
        <v>0</v>
      </c>
      <c r="P43" s="706">
        <v>0</v>
      </c>
      <c r="Q43" s="707">
        <v>0</v>
      </c>
      <c r="R43" s="512" t="s">
        <v>1332</v>
      </c>
      <c r="S43" s="134"/>
      <c r="T43" s="134"/>
      <c r="U43" s="134"/>
    </row>
    <row r="44" spans="1:21" s="133" customFormat="1">
      <c r="A44" s="619"/>
      <c r="B44" s="641" t="s">
        <v>301</v>
      </c>
      <c r="C44" s="658" t="s">
        <v>31</v>
      </c>
      <c r="D44" s="643">
        <f t="shared" si="1"/>
        <v>0</v>
      </c>
      <c r="E44" s="644">
        <f t="shared" si="26"/>
        <v>0</v>
      </c>
      <c r="F44" s="645">
        <f>SUM(F45:F46)</f>
        <v>0</v>
      </c>
      <c r="G44" s="646">
        <f>SUM(G45:G46)</f>
        <v>0</v>
      </c>
      <c r="H44" s="647">
        <f>SUM(H45:H46)</f>
        <v>0</v>
      </c>
      <c r="I44" s="643">
        <f t="shared" si="24"/>
        <v>0</v>
      </c>
      <c r="J44" s="645">
        <f t="shared" ref="J44:Q44" si="29">SUM(J45:J46)</f>
        <v>0</v>
      </c>
      <c r="K44" s="646">
        <f t="shared" si="29"/>
        <v>0</v>
      </c>
      <c r="L44" s="647">
        <f t="shared" si="29"/>
        <v>0</v>
      </c>
      <c r="M44" s="648">
        <f t="shared" si="29"/>
        <v>0</v>
      </c>
      <c r="N44" s="643">
        <f t="shared" si="4"/>
        <v>0</v>
      </c>
      <c r="O44" s="648">
        <f>SUM(O45:O46)</f>
        <v>0</v>
      </c>
      <c r="P44" s="647">
        <f t="shared" si="29"/>
        <v>0</v>
      </c>
      <c r="Q44" s="644">
        <f t="shared" si="29"/>
        <v>0</v>
      </c>
      <c r="R44" s="134"/>
      <c r="S44" s="134"/>
      <c r="T44" s="134"/>
      <c r="U44" s="134"/>
    </row>
    <row r="45" spans="1:21" s="133" customFormat="1">
      <c r="A45" s="619"/>
      <c r="B45" s="649" t="s">
        <v>302</v>
      </c>
      <c r="C45" s="659" t="s">
        <v>594</v>
      </c>
      <c r="D45" s="643">
        <f t="shared" si="1"/>
        <v>0</v>
      </c>
      <c r="E45" s="644">
        <f t="shared" si="26"/>
        <v>0</v>
      </c>
      <c r="F45" s="702">
        <v>0</v>
      </c>
      <c r="G45" s="703">
        <v>0</v>
      </c>
      <c r="H45" s="704">
        <v>0</v>
      </c>
      <c r="I45" s="643">
        <f t="shared" si="24"/>
        <v>0</v>
      </c>
      <c r="J45" s="702">
        <v>0</v>
      </c>
      <c r="K45" s="703">
        <v>0</v>
      </c>
      <c r="L45" s="704">
        <v>0</v>
      </c>
      <c r="M45" s="705">
        <v>0</v>
      </c>
      <c r="N45" s="655">
        <f t="shared" si="4"/>
        <v>0</v>
      </c>
      <c r="O45" s="705">
        <v>0</v>
      </c>
      <c r="P45" s="706">
        <v>0</v>
      </c>
      <c r="Q45" s="707">
        <v>0</v>
      </c>
      <c r="R45" s="512" t="s">
        <v>1334</v>
      </c>
      <c r="S45" s="134"/>
      <c r="T45" s="134"/>
      <c r="U45" s="134"/>
    </row>
    <row r="46" spans="1:21" s="133" customFormat="1" ht="26.25">
      <c r="A46" s="619"/>
      <c r="B46" s="660" t="s">
        <v>302</v>
      </c>
      <c r="C46" s="712" t="s">
        <v>596</v>
      </c>
      <c r="D46" s="643">
        <f t="shared" si="1"/>
        <v>0</v>
      </c>
      <c r="E46" s="644">
        <f t="shared" si="26"/>
        <v>0</v>
      </c>
      <c r="F46" s="702">
        <v>0</v>
      </c>
      <c r="G46" s="703">
        <v>0</v>
      </c>
      <c r="H46" s="704">
        <v>0</v>
      </c>
      <c r="I46" s="643">
        <f t="shared" si="24"/>
        <v>0</v>
      </c>
      <c r="J46" s="702">
        <v>0</v>
      </c>
      <c r="K46" s="703">
        <v>0</v>
      </c>
      <c r="L46" s="704">
        <v>0</v>
      </c>
      <c r="M46" s="705">
        <v>0</v>
      </c>
      <c r="N46" s="655">
        <f t="shared" si="4"/>
        <v>0</v>
      </c>
      <c r="O46" s="705">
        <v>0</v>
      </c>
      <c r="P46" s="706">
        <v>0</v>
      </c>
      <c r="Q46" s="707">
        <v>0</v>
      </c>
      <c r="R46" s="512" t="s">
        <v>1336</v>
      </c>
      <c r="S46" s="134"/>
      <c r="T46" s="134"/>
      <c r="U46" s="134"/>
    </row>
    <row r="47" spans="1:21" s="133" customFormat="1">
      <c r="A47" s="619"/>
      <c r="B47" s="641" t="s">
        <v>306</v>
      </c>
      <c r="C47" s="669" t="s">
        <v>37</v>
      </c>
      <c r="D47" s="670">
        <f t="shared" si="1"/>
        <v>20.795231588399876</v>
      </c>
      <c r="E47" s="671">
        <f t="shared" si="26"/>
        <v>1.0337373355263157</v>
      </c>
      <c r="F47" s="672">
        <f>SUM(F48:F49)</f>
        <v>1.0337373355263157</v>
      </c>
      <c r="G47" s="673">
        <f>SUM(G48:G49)</f>
        <v>0</v>
      </c>
      <c r="H47" s="674">
        <f>SUM(H48:H49)</f>
        <v>0</v>
      </c>
      <c r="I47" s="675">
        <f t="shared" si="24"/>
        <v>19.761494252873561</v>
      </c>
      <c r="J47" s="672">
        <f t="shared" ref="J47:Q47" si="30">SUM(J48:J49)</f>
        <v>19.761494252873561</v>
      </c>
      <c r="K47" s="673">
        <f t="shared" si="30"/>
        <v>0</v>
      </c>
      <c r="L47" s="674">
        <f t="shared" si="30"/>
        <v>0</v>
      </c>
      <c r="M47" s="676">
        <f t="shared" si="30"/>
        <v>0</v>
      </c>
      <c r="N47" s="675">
        <f t="shared" si="4"/>
        <v>0</v>
      </c>
      <c r="O47" s="676">
        <f>SUM(O48:O49)</f>
        <v>0</v>
      </c>
      <c r="P47" s="674">
        <f t="shared" si="30"/>
        <v>0</v>
      </c>
      <c r="Q47" s="671">
        <f t="shared" si="30"/>
        <v>0</v>
      </c>
      <c r="R47" s="134"/>
      <c r="S47" s="134"/>
      <c r="T47" s="134"/>
      <c r="U47" s="134"/>
    </row>
    <row r="48" spans="1:21" s="133" customFormat="1">
      <c r="A48" s="619"/>
      <c r="B48" s="677" t="s">
        <v>308</v>
      </c>
      <c r="C48" s="678" t="s">
        <v>39</v>
      </c>
      <c r="D48" s="679">
        <f t="shared" si="1"/>
        <v>0</v>
      </c>
      <c r="E48" s="644">
        <f t="shared" si="26"/>
        <v>0</v>
      </c>
      <c r="F48" s="702">
        <v>0</v>
      </c>
      <c r="G48" s="703">
        <v>0</v>
      </c>
      <c r="H48" s="704">
        <v>0</v>
      </c>
      <c r="I48" s="675">
        <f t="shared" si="24"/>
        <v>0</v>
      </c>
      <c r="J48" s="702">
        <v>0</v>
      </c>
      <c r="K48" s="703">
        <v>0</v>
      </c>
      <c r="L48" s="704">
        <v>0</v>
      </c>
      <c r="M48" s="705">
        <v>0</v>
      </c>
      <c r="N48" s="655">
        <f t="shared" si="4"/>
        <v>0</v>
      </c>
      <c r="O48" s="705">
        <v>0</v>
      </c>
      <c r="P48" s="706">
        <v>0</v>
      </c>
      <c r="Q48" s="707">
        <v>0</v>
      </c>
      <c r="R48" s="134" t="s">
        <v>1338</v>
      </c>
      <c r="S48" s="134"/>
      <c r="T48" s="134"/>
      <c r="U48" s="134"/>
    </row>
    <row r="49" spans="1:21" s="133" customFormat="1" ht="26.25">
      <c r="A49" s="619"/>
      <c r="B49" s="677" t="s">
        <v>310</v>
      </c>
      <c r="C49" s="686" t="s">
        <v>41</v>
      </c>
      <c r="D49" s="670">
        <f t="shared" si="1"/>
        <v>20.795231588399876</v>
      </c>
      <c r="E49" s="644">
        <f t="shared" si="26"/>
        <v>1.0337373355263157</v>
      </c>
      <c r="F49" s="702">
        <v>1.0337373355263157</v>
      </c>
      <c r="G49" s="703">
        <v>0</v>
      </c>
      <c r="H49" s="704">
        <v>0</v>
      </c>
      <c r="I49" s="675">
        <f t="shared" si="24"/>
        <v>19.761494252873561</v>
      </c>
      <c r="J49" s="702">
        <v>19.761494252873561</v>
      </c>
      <c r="K49" s="703">
        <v>0</v>
      </c>
      <c r="L49" s="704">
        <v>0</v>
      </c>
      <c r="M49" s="705">
        <v>0</v>
      </c>
      <c r="N49" s="655">
        <f t="shared" si="4"/>
        <v>0</v>
      </c>
      <c r="O49" s="705">
        <v>0</v>
      </c>
      <c r="P49" s="706">
        <v>0</v>
      </c>
      <c r="Q49" s="707">
        <v>0</v>
      </c>
      <c r="R49" s="134" t="s">
        <v>1340</v>
      </c>
      <c r="S49" s="134"/>
      <c r="T49" s="134"/>
      <c r="U49" s="134"/>
    </row>
    <row r="50" spans="1:21" s="133" customFormat="1">
      <c r="A50" s="619"/>
      <c r="B50" s="688" t="s">
        <v>312</v>
      </c>
      <c r="C50" s="689" t="s">
        <v>597</v>
      </c>
      <c r="D50" s="670">
        <f t="shared" si="1"/>
        <v>0</v>
      </c>
      <c r="E50" s="671">
        <f t="shared" si="26"/>
        <v>0</v>
      </c>
      <c r="F50" s="672">
        <f>SUM(F51:F53)</f>
        <v>0</v>
      </c>
      <c r="G50" s="673">
        <f>SUM(G51:G53)</f>
        <v>0</v>
      </c>
      <c r="H50" s="674">
        <f>SUM(H51:H53)</f>
        <v>0</v>
      </c>
      <c r="I50" s="675">
        <f t="shared" si="24"/>
        <v>0</v>
      </c>
      <c r="J50" s="672">
        <f t="shared" ref="J50:Q50" si="31">SUM(J51:J53)</f>
        <v>0</v>
      </c>
      <c r="K50" s="673">
        <f t="shared" si="31"/>
        <v>0</v>
      </c>
      <c r="L50" s="674">
        <f t="shared" si="31"/>
        <v>0</v>
      </c>
      <c r="M50" s="676">
        <f t="shared" si="31"/>
        <v>0</v>
      </c>
      <c r="N50" s="675">
        <f t="shared" si="4"/>
        <v>0</v>
      </c>
      <c r="O50" s="676">
        <f>SUM(O51:O53)</f>
        <v>0</v>
      </c>
      <c r="P50" s="674">
        <f t="shared" si="31"/>
        <v>0</v>
      </c>
      <c r="Q50" s="671">
        <f t="shared" si="31"/>
        <v>0</v>
      </c>
      <c r="R50" s="134"/>
      <c r="S50" s="134"/>
      <c r="T50" s="134"/>
      <c r="U50" s="134"/>
    </row>
    <row r="51" spans="1:21" s="133" customFormat="1">
      <c r="A51" s="619"/>
      <c r="B51" s="690" t="s">
        <v>314</v>
      </c>
      <c r="C51" s="686" t="s">
        <v>1358</v>
      </c>
      <c r="D51" s="670">
        <f t="shared" si="1"/>
        <v>0</v>
      </c>
      <c r="E51" s="644">
        <f t="shared" si="26"/>
        <v>0</v>
      </c>
      <c r="F51" s="702">
        <v>0</v>
      </c>
      <c r="G51" s="703">
        <v>0</v>
      </c>
      <c r="H51" s="704">
        <v>0</v>
      </c>
      <c r="I51" s="675">
        <f>SUM(J51:L51)</f>
        <v>0</v>
      </c>
      <c r="J51" s="702">
        <v>0</v>
      </c>
      <c r="K51" s="703">
        <v>0</v>
      </c>
      <c r="L51" s="704">
        <v>0</v>
      </c>
      <c r="M51" s="705">
        <v>0</v>
      </c>
      <c r="N51" s="655">
        <f t="shared" si="4"/>
        <v>0</v>
      </c>
      <c r="O51" s="705">
        <v>0</v>
      </c>
      <c r="P51" s="706">
        <v>0</v>
      </c>
      <c r="Q51" s="707">
        <v>0</v>
      </c>
      <c r="R51" s="134" t="s">
        <v>1342</v>
      </c>
      <c r="S51" s="134"/>
      <c r="T51" s="134"/>
      <c r="U51" s="134"/>
    </row>
    <row r="52" spans="1:21" s="133" customFormat="1">
      <c r="A52" s="619"/>
      <c r="B52" s="690" t="s">
        <v>603</v>
      </c>
      <c r="C52" s="686" t="s">
        <v>1358</v>
      </c>
      <c r="D52" s="670">
        <f t="shared" si="1"/>
        <v>0</v>
      </c>
      <c r="E52" s="644">
        <f t="shared" si="26"/>
        <v>0</v>
      </c>
      <c r="F52" s="702">
        <v>0</v>
      </c>
      <c r="G52" s="703">
        <v>0</v>
      </c>
      <c r="H52" s="704">
        <v>0</v>
      </c>
      <c r="I52" s="675">
        <f>SUM(J52:L52)</f>
        <v>0</v>
      </c>
      <c r="J52" s="702">
        <v>0</v>
      </c>
      <c r="K52" s="703">
        <v>0</v>
      </c>
      <c r="L52" s="704">
        <v>0</v>
      </c>
      <c r="M52" s="705">
        <v>0</v>
      </c>
      <c r="N52" s="655">
        <f t="shared" si="4"/>
        <v>0</v>
      </c>
      <c r="O52" s="705">
        <v>0</v>
      </c>
      <c r="P52" s="706">
        <v>0</v>
      </c>
      <c r="Q52" s="707">
        <v>0</v>
      </c>
      <c r="R52" s="134" t="s">
        <v>1344</v>
      </c>
      <c r="S52" s="134"/>
      <c r="T52" s="134"/>
      <c r="U52" s="134"/>
    </row>
    <row r="53" spans="1:21" s="133" customFormat="1" ht="15.75" thickBot="1">
      <c r="A53" s="619"/>
      <c r="B53" s="691" t="s">
        <v>604</v>
      </c>
      <c r="C53" s="692" t="s">
        <v>1358</v>
      </c>
      <c r="D53" s="693">
        <f t="shared" si="1"/>
        <v>0</v>
      </c>
      <c r="E53" s="869">
        <f t="shared" si="26"/>
        <v>0</v>
      </c>
      <c r="F53" s="870">
        <v>0</v>
      </c>
      <c r="G53" s="871">
        <v>0</v>
      </c>
      <c r="H53" s="872">
        <v>0</v>
      </c>
      <c r="I53" s="675">
        <f>SUM(J53:L53)</f>
        <v>0</v>
      </c>
      <c r="J53" s="870">
        <v>0</v>
      </c>
      <c r="K53" s="871">
        <v>0</v>
      </c>
      <c r="L53" s="872">
        <v>0</v>
      </c>
      <c r="M53" s="873">
        <v>0</v>
      </c>
      <c r="N53" s="736">
        <f t="shared" si="4"/>
        <v>0</v>
      </c>
      <c r="O53" s="873">
        <v>0</v>
      </c>
      <c r="P53" s="726">
        <v>0</v>
      </c>
      <c r="Q53" s="727">
        <v>0</v>
      </c>
      <c r="R53" s="134" t="s">
        <v>1346</v>
      </c>
      <c r="S53" s="134"/>
      <c r="T53" s="134"/>
      <c r="U53" s="134"/>
    </row>
    <row r="54" spans="1:21" s="133" customFormat="1" ht="16.5" thickTop="1" thickBot="1">
      <c r="A54" s="619" t="s">
        <v>605</v>
      </c>
      <c r="B54" s="861" t="s">
        <v>56</v>
      </c>
      <c r="C54" s="862" t="s">
        <v>606</v>
      </c>
      <c r="D54" s="863">
        <f t="shared" ref="D54:Q54" si="32">D55+D59+D64+D67+D70+D73</f>
        <v>25.493333953604612</v>
      </c>
      <c r="E54" s="864">
        <f t="shared" si="32"/>
        <v>6.5169368067528426</v>
      </c>
      <c r="F54" s="865">
        <f t="shared" si="32"/>
        <v>0.25660051561658126</v>
      </c>
      <c r="G54" s="866">
        <f t="shared" si="32"/>
        <v>1.1637456983587833</v>
      </c>
      <c r="H54" s="867">
        <f t="shared" si="32"/>
        <v>5.0965905927774777</v>
      </c>
      <c r="I54" s="863">
        <f t="shared" si="32"/>
        <v>18.974226617153022</v>
      </c>
      <c r="J54" s="865">
        <f t="shared" si="32"/>
        <v>12.290251501977004</v>
      </c>
      <c r="K54" s="866">
        <f t="shared" si="32"/>
        <v>4.1741539182113918</v>
      </c>
      <c r="L54" s="867">
        <f t="shared" si="32"/>
        <v>2.5098211969646256</v>
      </c>
      <c r="M54" s="868">
        <f t="shared" si="32"/>
        <v>0</v>
      </c>
      <c r="N54" s="863">
        <f t="shared" si="4"/>
        <v>2.1705296987557738E-3</v>
      </c>
      <c r="O54" s="868">
        <f>O55+O59+O64+O67+O70+O73</f>
        <v>2.1705296987557738E-3</v>
      </c>
      <c r="P54" s="867">
        <f t="shared" si="32"/>
        <v>0</v>
      </c>
      <c r="Q54" s="864">
        <f t="shared" si="32"/>
        <v>0</v>
      </c>
      <c r="R54" s="134"/>
      <c r="S54" s="134"/>
      <c r="T54" s="134"/>
      <c r="U54" s="134"/>
    </row>
    <row r="55" spans="1:21" s="133" customFormat="1" ht="15.75" thickTop="1">
      <c r="A55" s="619"/>
      <c r="B55" s="641" t="s">
        <v>144</v>
      </c>
      <c r="C55" s="642" t="s">
        <v>6</v>
      </c>
      <c r="D55" s="643">
        <f>SUM(D56:D58)</f>
        <v>0</v>
      </c>
      <c r="E55" s="644">
        <f>SUM(F55:H55)</f>
        <v>0</v>
      </c>
      <c r="F55" s="645">
        <f>SUM(F56:F58)</f>
        <v>0</v>
      </c>
      <c r="G55" s="646">
        <f>SUM(G56:G58)</f>
        <v>0</v>
      </c>
      <c r="H55" s="647">
        <f>SUM(H56:H58)</f>
        <v>0</v>
      </c>
      <c r="I55" s="643">
        <f t="shared" ref="I55:I76" si="33">SUM(J55:L55)</f>
        <v>0</v>
      </c>
      <c r="J55" s="645">
        <f t="shared" ref="J55:Q55" si="34">SUM(J56:J58)</f>
        <v>0</v>
      </c>
      <c r="K55" s="646">
        <f t="shared" si="34"/>
        <v>0</v>
      </c>
      <c r="L55" s="647">
        <f t="shared" si="34"/>
        <v>0</v>
      </c>
      <c r="M55" s="648">
        <f t="shared" si="34"/>
        <v>0</v>
      </c>
      <c r="N55" s="643">
        <f t="shared" si="4"/>
        <v>0</v>
      </c>
      <c r="O55" s="648">
        <f>SUM(O56:O58)</f>
        <v>0</v>
      </c>
      <c r="P55" s="647">
        <f t="shared" si="34"/>
        <v>0</v>
      </c>
      <c r="Q55" s="644">
        <f t="shared" si="34"/>
        <v>0</v>
      </c>
      <c r="R55" s="134"/>
      <c r="S55" s="134"/>
      <c r="T55" s="134"/>
      <c r="U55" s="134"/>
    </row>
    <row r="56" spans="1:21" s="133" customFormat="1">
      <c r="A56" s="619"/>
      <c r="B56" s="649" t="s">
        <v>404</v>
      </c>
      <c r="C56" s="650" t="s">
        <v>8</v>
      </c>
      <c r="D56" s="728">
        <v>0</v>
      </c>
      <c r="E56" s="656">
        <f>SUM(F56:H56)</f>
        <v>0</v>
      </c>
      <c r="F56" s="651">
        <f t="shared" ref="F56:H58" si="35">IFERROR($D56*F78/100, 0)</f>
        <v>0</v>
      </c>
      <c r="G56" s="652">
        <f t="shared" si="35"/>
        <v>0</v>
      </c>
      <c r="H56" s="653">
        <f t="shared" si="35"/>
        <v>0</v>
      </c>
      <c r="I56" s="655">
        <f t="shared" si="33"/>
        <v>0</v>
      </c>
      <c r="J56" s="651">
        <f t="shared" ref="J56:Q58" si="36">IFERROR($D56*J78/100, 0)</f>
        <v>0</v>
      </c>
      <c r="K56" s="652">
        <f t="shared" si="36"/>
        <v>0</v>
      </c>
      <c r="L56" s="653">
        <f t="shared" si="36"/>
        <v>0</v>
      </c>
      <c r="M56" s="654">
        <f t="shared" si="36"/>
        <v>0</v>
      </c>
      <c r="N56" s="655">
        <f t="shared" si="4"/>
        <v>0</v>
      </c>
      <c r="O56" s="654">
        <f>IFERROR($D56*O78/100, 0)</f>
        <v>0</v>
      </c>
      <c r="P56" s="653">
        <f t="shared" si="36"/>
        <v>0</v>
      </c>
      <c r="Q56" s="656">
        <f t="shared" si="36"/>
        <v>0</v>
      </c>
      <c r="R56" s="134" t="s">
        <v>1316</v>
      </c>
      <c r="S56" s="134"/>
      <c r="T56" s="134"/>
      <c r="U56" s="134"/>
    </row>
    <row r="57" spans="1:21" s="133" customFormat="1">
      <c r="A57" s="619"/>
      <c r="B57" s="649" t="s">
        <v>405</v>
      </c>
      <c r="C57" s="650" t="s">
        <v>9</v>
      </c>
      <c r="D57" s="728">
        <v>0</v>
      </c>
      <c r="E57" s="656">
        <f t="shared" ref="E57:E72" si="37">SUM(F57:H57)</f>
        <v>0</v>
      </c>
      <c r="F57" s="651">
        <f t="shared" si="35"/>
        <v>0</v>
      </c>
      <c r="G57" s="652">
        <f t="shared" si="35"/>
        <v>0</v>
      </c>
      <c r="H57" s="653">
        <f t="shared" si="35"/>
        <v>0</v>
      </c>
      <c r="I57" s="655">
        <f t="shared" si="33"/>
        <v>0</v>
      </c>
      <c r="J57" s="651">
        <f t="shared" si="36"/>
        <v>0</v>
      </c>
      <c r="K57" s="652">
        <f t="shared" si="36"/>
        <v>0</v>
      </c>
      <c r="L57" s="653">
        <f t="shared" si="36"/>
        <v>0</v>
      </c>
      <c r="M57" s="654">
        <f t="shared" si="36"/>
        <v>0</v>
      </c>
      <c r="N57" s="655">
        <f t="shared" si="4"/>
        <v>0</v>
      </c>
      <c r="O57" s="654">
        <f>IFERROR($D57*O79/100, 0)</f>
        <v>0</v>
      </c>
      <c r="P57" s="653">
        <f t="shared" si="36"/>
        <v>0</v>
      </c>
      <c r="Q57" s="656">
        <f t="shared" si="36"/>
        <v>0</v>
      </c>
      <c r="R57" s="134" t="s">
        <v>1318</v>
      </c>
      <c r="S57" s="134"/>
      <c r="T57" s="134"/>
      <c r="U57" s="134"/>
    </row>
    <row r="58" spans="1:21" s="133" customFormat="1">
      <c r="A58" s="619"/>
      <c r="B58" s="649" t="s">
        <v>607</v>
      </c>
      <c r="C58" s="650" t="s">
        <v>11</v>
      </c>
      <c r="D58" s="728">
        <v>0</v>
      </c>
      <c r="E58" s="656">
        <f t="shared" si="37"/>
        <v>0</v>
      </c>
      <c r="F58" s="651">
        <f t="shared" si="35"/>
        <v>0</v>
      </c>
      <c r="G58" s="652">
        <f t="shared" si="35"/>
        <v>0</v>
      </c>
      <c r="H58" s="653">
        <f t="shared" si="35"/>
        <v>0</v>
      </c>
      <c r="I58" s="655">
        <f t="shared" si="33"/>
        <v>0</v>
      </c>
      <c r="J58" s="651">
        <f t="shared" si="36"/>
        <v>0</v>
      </c>
      <c r="K58" s="652">
        <f t="shared" si="36"/>
        <v>0</v>
      </c>
      <c r="L58" s="653">
        <f t="shared" si="36"/>
        <v>0</v>
      </c>
      <c r="M58" s="654">
        <f t="shared" si="36"/>
        <v>0</v>
      </c>
      <c r="N58" s="655">
        <f t="shared" si="4"/>
        <v>0</v>
      </c>
      <c r="O58" s="654">
        <f>IFERROR($D58*O80/100, 0)</f>
        <v>0</v>
      </c>
      <c r="P58" s="653">
        <f t="shared" si="36"/>
        <v>0</v>
      </c>
      <c r="Q58" s="656">
        <f t="shared" si="36"/>
        <v>0</v>
      </c>
      <c r="R58" s="134" t="s">
        <v>1320</v>
      </c>
      <c r="S58" s="134"/>
      <c r="T58" s="134"/>
      <c r="U58" s="134"/>
    </row>
    <row r="59" spans="1:21" s="133" customFormat="1">
      <c r="A59" s="619"/>
      <c r="B59" s="641" t="s">
        <v>146</v>
      </c>
      <c r="C59" s="657" t="s">
        <v>13</v>
      </c>
      <c r="D59" s="643">
        <f>SUM(D60:D63)</f>
        <v>15.453665014901636</v>
      </c>
      <c r="E59" s="644">
        <f t="shared" si="37"/>
        <v>3.9504663657615198</v>
      </c>
      <c r="F59" s="645">
        <f>SUM(F60:F63)</f>
        <v>0.15554726652097986</v>
      </c>
      <c r="G59" s="646">
        <f>SUM(G60:G63)</f>
        <v>0.70544465536358558</v>
      </c>
      <c r="H59" s="647">
        <f>SUM(H60:H63)</f>
        <v>3.0894744438769544</v>
      </c>
      <c r="I59" s="643">
        <f t="shared" si="33"/>
        <v>11.50188290758468</v>
      </c>
      <c r="J59" s="645">
        <f t="shared" ref="J59:Q59" si="38">SUM(J60:J63)</f>
        <v>7.4501605010194965</v>
      </c>
      <c r="K59" s="646">
        <f t="shared" si="38"/>
        <v>2.5303075890376898</v>
      </c>
      <c r="L59" s="647">
        <f t="shared" si="38"/>
        <v>1.521414817527492</v>
      </c>
      <c r="M59" s="648">
        <f t="shared" si="38"/>
        <v>0</v>
      </c>
      <c r="N59" s="643">
        <f t="shared" si="4"/>
        <v>1.3157415554399996E-3</v>
      </c>
      <c r="O59" s="648">
        <f>SUM(O60:O63)</f>
        <v>1.3157415554399996E-3</v>
      </c>
      <c r="P59" s="647">
        <f t="shared" si="38"/>
        <v>0</v>
      </c>
      <c r="Q59" s="644">
        <f t="shared" si="38"/>
        <v>0</v>
      </c>
      <c r="R59" s="134"/>
      <c r="S59" s="134"/>
      <c r="T59" s="134"/>
      <c r="U59" s="134"/>
    </row>
    <row r="60" spans="1:21" s="133" customFormat="1">
      <c r="A60" s="619"/>
      <c r="B60" s="649" t="s">
        <v>148</v>
      </c>
      <c r="C60" s="650" t="s">
        <v>15</v>
      </c>
      <c r="D60" s="728">
        <v>11.890412616666666</v>
      </c>
      <c r="E60" s="656">
        <f t="shared" si="37"/>
        <v>3.0395815537526758</v>
      </c>
      <c r="F60" s="651">
        <f t="shared" ref="F60:H63" si="39">IFERROR($D60*F81/100, 0)</f>
        <v>0.11968171812612853</v>
      </c>
      <c r="G60" s="652">
        <f t="shared" si="39"/>
        <v>0.54278567721034787</v>
      </c>
      <c r="H60" s="653">
        <f t="shared" si="39"/>
        <v>2.3771141584161994</v>
      </c>
      <c r="I60" s="655">
        <f t="shared" si="33"/>
        <v>8.8498187004759554</v>
      </c>
      <c r="J60" s="651">
        <f t="shared" ref="J60:Q63" si="40">IFERROR($D60*J81/100, 0)</f>
        <v>5.7323283720782614</v>
      </c>
      <c r="K60" s="652">
        <f t="shared" si="40"/>
        <v>1.9468780546057838</v>
      </c>
      <c r="L60" s="653">
        <f t="shared" si="40"/>
        <v>1.1706122737919105</v>
      </c>
      <c r="M60" s="654">
        <f t="shared" si="40"/>
        <v>0</v>
      </c>
      <c r="N60" s="655">
        <f t="shared" si="4"/>
        <v>1.012362438035931E-3</v>
      </c>
      <c r="O60" s="654">
        <f>IFERROR($D60*O81/100, 0)</f>
        <v>1.012362438035931E-3</v>
      </c>
      <c r="P60" s="653">
        <f t="shared" si="40"/>
        <v>0</v>
      </c>
      <c r="Q60" s="656">
        <f t="shared" si="40"/>
        <v>0</v>
      </c>
      <c r="R60" s="134" t="s">
        <v>1322</v>
      </c>
      <c r="S60" s="134"/>
      <c r="T60" s="134"/>
      <c r="U60" s="134"/>
    </row>
    <row r="61" spans="1:21" s="133" customFormat="1">
      <c r="A61" s="619"/>
      <c r="B61" s="649" t="s">
        <v>150</v>
      </c>
      <c r="C61" s="650" t="s">
        <v>589</v>
      </c>
      <c r="D61" s="728">
        <v>2.4657774594594599</v>
      </c>
      <c r="E61" s="656">
        <f t="shared" si="37"/>
        <v>0.63033402818389539</v>
      </c>
      <c r="F61" s="651">
        <f t="shared" si="39"/>
        <v>2.4819027932734477E-2</v>
      </c>
      <c r="G61" s="652">
        <f t="shared" si="39"/>
        <v>0.11256032328993434</v>
      </c>
      <c r="H61" s="653">
        <f t="shared" si="39"/>
        <v>0.49295467696122658</v>
      </c>
      <c r="I61" s="655">
        <f t="shared" si="33"/>
        <v>1.8352334923473723</v>
      </c>
      <c r="J61" s="651">
        <f t="shared" si="40"/>
        <v>1.18874311142728</v>
      </c>
      <c r="K61" s="652">
        <f t="shared" si="40"/>
        <v>0.4037343512061406</v>
      </c>
      <c r="L61" s="653">
        <f t="shared" si="40"/>
        <v>0.24275602971395163</v>
      </c>
      <c r="M61" s="654">
        <f t="shared" si="40"/>
        <v>0</v>
      </c>
      <c r="N61" s="655">
        <f t="shared" si="4"/>
        <v>2.099389281927392E-4</v>
      </c>
      <c r="O61" s="654">
        <f>IFERROR($D61*O82/100, 0)</f>
        <v>2.099389281927392E-4</v>
      </c>
      <c r="P61" s="653">
        <f t="shared" si="40"/>
        <v>0</v>
      </c>
      <c r="Q61" s="656">
        <f t="shared" si="40"/>
        <v>0</v>
      </c>
      <c r="R61" s="512" t="s">
        <v>1359</v>
      </c>
      <c r="S61" s="512" t="s">
        <v>1360</v>
      </c>
      <c r="T61" s="512" t="s">
        <v>1361</v>
      </c>
      <c r="U61" s="512" t="s">
        <v>1362</v>
      </c>
    </row>
    <row r="62" spans="1:21" s="133" customFormat="1">
      <c r="A62" s="619"/>
      <c r="B62" s="649" t="s">
        <v>152</v>
      </c>
      <c r="C62" s="650" t="s">
        <v>21</v>
      </c>
      <c r="D62" s="728">
        <v>0</v>
      </c>
      <c r="E62" s="656">
        <f t="shared" si="37"/>
        <v>0</v>
      </c>
      <c r="F62" s="651">
        <f t="shared" si="39"/>
        <v>0</v>
      </c>
      <c r="G62" s="652">
        <f t="shared" si="39"/>
        <v>0</v>
      </c>
      <c r="H62" s="653">
        <f t="shared" si="39"/>
        <v>0</v>
      </c>
      <c r="I62" s="655">
        <f t="shared" si="33"/>
        <v>0</v>
      </c>
      <c r="J62" s="651">
        <f t="shared" si="40"/>
        <v>0</v>
      </c>
      <c r="K62" s="652">
        <f t="shared" si="40"/>
        <v>0</v>
      </c>
      <c r="L62" s="653">
        <f t="shared" si="40"/>
        <v>0</v>
      </c>
      <c r="M62" s="654">
        <f t="shared" si="40"/>
        <v>0</v>
      </c>
      <c r="N62" s="655">
        <f t="shared" si="4"/>
        <v>0</v>
      </c>
      <c r="O62" s="654">
        <f>IFERROR($D62*O83/100, 0)</f>
        <v>0</v>
      </c>
      <c r="P62" s="653">
        <f t="shared" si="40"/>
        <v>0</v>
      </c>
      <c r="Q62" s="656">
        <f t="shared" si="40"/>
        <v>0</v>
      </c>
      <c r="R62" s="512" t="s">
        <v>1326</v>
      </c>
      <c r="S62" s="134"/>
      <c r="T62" s="134"/>
      <c r="U62" s="134"/>
    </row>
    <row r="63" spans="1:21" s="133" customFormat="1" ht="38.25">
      <c r="A63" s="619"/>
      <c r="B63" s="649" t="s">
        <v>608</v>
      </c>
      <c r="C63" s="650" t="s">
        <v>591</v>
      </c>
      <c r="D63" s="728">
        <v>1.0974749387755103</v>
      </c>
      <c r="E63" s="656">
        <f t="shared" si="37"/>
        <v>0.28055078382494836</v>
      </c>
      <c r="F63" s="651">
        <f t="shared" si="39"/>
        <v>1.1046520462116859E-2</v>
      </c>
      <c r="G63" s="652">
        <f t="shared" si="39"/>
        <v>5.0098654863303303E-2</v>
      </c>
      <c r="H63" s="653">
        <f t="shared" si="39"/>
        <v>0.2194056084995282</v>
      </c>
      <c r="I63" s="655">
        <f t="shared" si="33"/>
        <v>0.81683071476135083</v>
      </c>
      <c r="J63" s="651">
        <f t="shared" si="40"/>
        <v>0.52908901751395587</v>
      </c>
      <c r="K63" s="652">
        <f t="shared" si="40"/>
        <v>0.17969518322576522</v>
      </c>
      <c r="L63" s="653">
        <f t="shared" si="40"/>
        <v>0.10804651402162971</v>
      </c>
      <c r="M63" s="654">
        <f t="shared" si="40"/>
        <v>0</v>
      </c>
      <c r="N63" s="655">
        <f t="shared" si="4"/>
        <v>9.3440189211329262E-5</v>
      </c>
      <c r="O63" s="654">
        <f>IFERROR($D63*O84/100, 0)</f>
        <v>9.3440189211329262E-5</v>
      </c>
      <c r="P63" s="653">
        <f t="shared" si="40"/>
        <v>0</v>
      </c>
      <c r="Q63" s="656">
        <f t="shared" si="40"/>
        <v>0</v>
      </c>
      <c r="R63" s="512" t="s">
        <v>1328</v>
      </c>
      <c r="S63" s="134"/>
      <c r="T63" s="134"/>
      <c r="U63" s="134"/>
    </row>
    <row r="64" spans="1:21" s="133" customFormat="1">
      <c r="A64" s="619"/>
      <c r="B64" s="641" t="s">
        <v>154</v>
      </c>
      <c r="C64" s="658" t="s">
        <v>25</v>
      </c>
      <c r="D64" s="643">
        <f>D65+D66</f>
        <v>0.69874999999999998</v>
      </c>
      <c r="E64" s="644">
        <f t="shared" si="37"/>
        <v>0.17862354143266851</v>
      </c>
      <c r="F64" s="645">
        <f>F65+F66</f>
        <v>7.0331958390924465E-3</v>
      </c>
      <c r="G64" s="646">
        <f>G65+G66</f>
        <v>3.1897252364405736E-2</v>
      </c>
      <c r="H64" s="647">
        <f>H65+H66</f>
        <v>0.13969309322917031</v>
      </c>
      <c r="I64" s="643">
        <f t="shared" si="33"/>
        <v>0.52006696624554405</v>
      </c>
      <c r="J64" s="645">
        <f t="shared" ref="J64:Q64" si="41">J65+J66</f>
        <v>0.33686505078682194</v>
      </c>
      <c r="K64" s="646">
        <f t="shared" si="41"/>
        <v>0.11440991027922441</v>
      </c>
      <c r="L64" s="647">
        <f t="shared" si="41"/>
        <v>6.8792005179497642E-2</v>
      </c>
      <c r="M64" s="648">
        <f t="shared" si="41"/>
        <v>0</v>
      </c>
      <c r="N64" s="643">
        <f t="shared" si="4"/>
        <v>5.949232178756087E-5</v>
      </c>
      <c r="O64" s="648">
        <f>O65+O66</f>
        <v>5.949232178756087E-5</v>
      </c>
      <c r="P64" s="647">
        <f t="shared" si="41"/>
        <v>0</v>
      </c>
      <c r="Q64" s="644">
        <f t="shared" si="41"/>
        <v>0</v>
      </c>
      <c r="R64" s="134"/>
      <c r="S64" s="134"/>
      <c r="T64" s="134"/>
      <c r="U64" s="134"/>
    </row>
    <row r="65" spans="1:21" s="133" customFormat="1" ht="51.75">
      <c r="A65" s="619"/>
      <c r="B65" s="649" t="s">
        <v>406</v>
      </c>
      <c r="C65" s="659" t="s">
        <v>592</v>
      </c>
      <c r="D65" s="728">
        <v>0.69874999999999998</v>
      </c>
      <c r="E65" s="656">
        <f t="shared" si="37"/>
        <v>0.17862354143266851</v>
      </c>
      <c r="F65" s="651">
        <f t="shared" ref="F65:H66" si="42">IFERROR($D65*F85/100, 0)</f>
        <v>7.0331958390924465E-3</v>
      </c>
      <c r="G65" s="652">
        <f t="shared" si="42"/>
        <v>3.1897252364405736E-2</v>
      </c>
      <c r="H65" s="653">
        <f t="shared" si="42"/>
        <v>0.13969309322917031</v>
      </c>
      <c r="I65" s="655">
        <f t="shared" si="33"/>
        <v>0.52006696624554405</v>
      </c>
      <c r="J65" s="651">
        <f t="shared" ref="J65:Q66" si="43">IFERROR($D65*J85/100, 0)</f>
        <v>0.33686505078682194</v>
      </c>
      <c r="K65" s="652">
        <f t="shared" si="43"/>
        <v>0.11440991027922441</v>
      </c>
      <c r="L65" s="653">
        <f t="shared" si="43"/>
        <v>6.8792005179497642E-2</v>
      </c>
      <c r="M65" s="654">
        <f t="shared" si="43"/>
        <v>0</v>
      </c>
      <c r="N65" s="655">
        <f t="shared" si="4"/>
        <v>5.949232178756087E-5</v>
      </c>
      <c r="O65" s="654">
        <f>IFERROR($D65*O85/100, 0)</f>
        <v>5.949232178756087E-5</v>
      </c>
      <c r="P65" s="653">
        <f t="shared" si="43"/>
        <v>0</v>
      </c>
      <c r="Q65" s="656">
        <f t="shared" si="43"/>
        <v>0</v>
      </c>
      <c r="R65" s="512" t="s">
        <v>1330</v>
      </c>
      <c r="S65" s="134"/>
      <c r="T65" s="134"/>
      <c r="U65" s="134"/>
    </row>
    <row r="66" spans="1:21" s="133" customFormat="1">
      <c r="A66" s="619"/>
      <c r="B66" s="649" t="s">
        <v>609</v>
      </c>
      <c r="C66" s="659" t="s">
        <v>29</v>
      </c>
      <c r="D66" s="728">
        <v>0</v>
      </c>
      <c r="E66" s="656">
        <f t="shared" si="37"/>
        <v>0</v>
      </c>
      <c r="F66" s="651">
        <f t="shared" si="42"/>
        <v>0</v>
      </c>
      <c r="G66" s="652">
        <f t="shared" si="42"/>
        <v>0</v>
      </c>
      <c r="H66" s="653">
        <f t="shared" si="42"/>
        <v>0</v>
      </c>
      <c r="I66" s="655">
        <f t="shared" si="33"/>
        <v>0</v>
      </c>
      <c r="J66" s="651">
        <f t="shared" si="43"/>
        <v>0</v>
      </c>
      <c r="K66" s="652">
        <f t="shared" si="43"/>
        <v>0</v>
      </c>
      <c r="L66" s="653">
        <f t="shared" si="43"/>
        <v>0</v>
      </c>
      <c r="M66" s="654">
        <f t="shared" si="43"/>
        <v>0</v>
      </c>
      <c r="N66" s="655">
        <f t="shared" si="4"/>
        <v>0</v>
      </c>
      <c r="O66" s="654">
        <f>IFERROR($D66*O86/100, 0)</f>
        <v>0</v>
      </c>
      <c r="P66" s="653">
        <f t="shared" si="43"/>
        <v>0</v>
      </c>
      <c r="Q66" s="656">
        <f t="shared" si="43"/>
        <v>0</v>
      </c>
      <c r="R66" s="512" t="s">
        <v>1332</v>
      </c>
      <c r="S66" s="134"/>
      <c r="T66" s="134"/>
      <c r="U66" s="134"/>
    </row>
    <row r="67" spans="1:21" s="133" customFormat="1">
      <c r="A67" s="619"/>
      <c r="B67" s="641" t="s">
        <v>407</v>
      </c>
      <c r="C67" s="658" t="s">
        <v>31</v>
      </c>
      <c r="D67" s="643">
        <f>D68+D69</f>
        <v>0</v>
      </c>
      <c r="E67" s="644">
        <f t="shared" si="37"/>
        <v>0</v>
      </c>
      <c r="F67" s="645">
        <f>F68+F69</f>
        <v>0</v>
      </c>
      <c r="G67" s="646">
        <f>G68+G69</f>
        <v>0</v>
      </c>
      <c r="H67" s="647">
        <f>H68+H69</f>
        <v>0</v>
      </c>
      <c r="I67" s="643">
        <f t="shared" si="33"/>
        <v>0</v>
      </c>
      <c r="J67" s="645">
        <f t="shared" ref="J67:Q67" si="44">J68+J69</f>
        <v>0</v>
      </c>
      <c r="K67" s="646">
        <f t="shared" si="44"/>
        <v>0</v>
      </c>
      <c r="L67" s="647">
        <f t="shared" si="44"/>
        <v>0</v>
      </c>
      <c r="M67" s="648">
        <f t="shared" si="44"/>
        <v>0</v>
      </c>
      <c r="N67" s="643">
        <f t="shared" si="4"/>
        <v>0</v>
      </c>
      <c r="O67" s="648">
        <f>O68+O69</f>
        <v>0</v>
      </c>
      <c r="P67" s="647">
        <f t="shared" si="44"/>
        <v>0</v>
      </c>
      <c r="Q67" s="644">
        <f t="shared" si="44"/>
        <v>0</v>
      </c>
      <c r="R67" s="134"/>
      <c r="S67" s="134"/>
      <c r="T67" s="134"/>
      <c r="U67" s="134"/>
    </row>
    <row r="68" spans="1:21" s="133" customFormat="1">
      <c r="A68" s="619"/>
      <c r="B68" s="660" t="s">
        <v>408</v>
      </c>
      <c r="C68" s="659" t="s">
        <v>594</v>
      </c>
      <c r="D68" s="728">
        <v>0</v>
      </c>
      <c r="E68" s="656">
        <f t="shared" si="37"/>
        <v>0</v>
      </c>
      <c r="F68" s="651">
        <f t="shared" ref="F68:H69" si="45">IFERROR($D68*F87/100, 0)</f>
        <v>0</v>
      </c>
      <c r="G68" s="652">
        <f t="shared" si="45"/>
        <v>0</v>
      </c>
      <c r="H68" s="653">
        <f t="shared" si="45"/>
        <v>0</v>
      </c>
      <c r="I68" s="655">
        <f t="shared" si="33"/>
        <v>0</v>
      </c>
      <c r="J68" s="651">
        <f t="shared" ref="J68:Q69" si="46">IFERROR($D68*J87/100, 0)</f>
        <v>0</v>
      </c>
      <c r="K68" s="652">
        <f t="shared" si="46"/>
        <v>0</v>
      </c>
      <c r="L68" s="653">
        <f t="shared" si="46"/>
        <v>0</v>
      </c>
      <c r="M68" s="654">
        <f t="shared" si="46"/>
        <v>0</v>
      </c>
      <c r="N68" s="655">
        <f t="shared" si="4"/>
        <v>0</v>
      </c>
      <c r="O68" s="654">
        <f>IFERROR($D68*O87/100, 0)</f>
        <v>0</v>
      </c>
      <c r="P68" s="653">
        <f t="shared" si="46"/>
        <v>0</v>
      </c>
      <c r="Q68" s="656">
        <f t="shared" si="46"/>
        <v>0</v>
      </c>
      <c r="R68" s="512" t="s">
        <v>1334</v>
      </c>
      <c r="S68" s="134"/>
      <c r="T68" s="134"/>
      <c r="U68" s="134"/>
    </row>
    <row r="69" spans="1:21" s="133" customFormat="1" ht="26.25">
      <c r="A69" s="619"/>
      <c r="B69" s="660" t="s">
        <v>409</v>
      </c>
      <c r="C69" s="712" t="s">
        <v>596</v>
      </c>
      <c r="D69" s="728">
        <v>0</v>
      </c>
      <c r="E69" s="656">
        <f t="shared" si="37"/>
        <v>0</v>
      </c>
      <c r="F69" s="651">
        <f t="shared" si="45"/>
        <v>0</v>
      </c>
      <c r="G69" s="652">
        <f t="shared" si="45"/>
        <v>0</v>
      </c>
      <c r="H69" s="653">
        <f t="shared" si="45"/>
        <v>0</v>
      </c>
      <c r="I69" s="655">
        <f t="shared" si="33"/>
        <v>0</v>
      </c>
      <c r="J69" s="651">
        <f t="shared" si="46"/>
        <v>0</v>
      </c>
      <c r="K69" s="652">
        <f t="shared" si="46"/>
        <v>0</v>
      </c>
      <c r="L69" s="653">
        <f t="shared" si="46"/>
        <v>0</v>
      </c>
      <c r="M69" s="654">
        <f t="shared" si="46"/>
        <v>0</v>
      </c>
      <c r="N69" s="655">
        <f t="shared" si="4"/>
        <v>0</v>
      </c>
      <c r="O69" s="654">
        <f>IFERROR($D69*O88/100, 0)</f>
        <v>0</v>
      </c>
      <c r="P69" s="653">
        <f t="shared" si="46"/>
        <v>0</v>
      </c>
      <c r="Q69" s="656">
        <f t="shared" si="46"/>
        <v>0</v>
      </c>
      <c r="R69" s="512" t="s">
        <v>1336</v>
      </c>
      <c r="S69" s="134"/>
      <c r="T69" s="134"/>
      <c r="U69" s="134"/>
    </row>
    <row r="70" spans="1:21" s="133" customFormat="1">
      <c r="A70" s="619"/>
      <c r="B70" s="641" t="s">
        <v>413</v>
      </c>
      <c r="C70" s="669" t="s">
        <v>37</v>
      </c>
      <c r="D70" s="670">
        <f>D71+D72</f>
        <v>9.3409189387029787</v>
      </c>
      <c r="E70" s="671">
        <f t="shared" si="37"/>
        <v>2.3878468995586539</v>
      </c>
      <c r="F70" s="672">
        <f>F71+F72</f>
        <v>9.4020053256508931E-2</v>
      </c>
      <c r="G70" s="673">
        <f>G71+G72</f>
        <v>0.42640379063079192</v>
      </c>
      <c r="H70" s="674">
        <f>H71+H72</f>
        <v>1.8674230556713529</v>
      </c>
      <c r="I70" s="675">
        <f t="shared" si="33"/>
        <v>6.9522767433227983</v>
      </c>
      <c r="J70" s="672">
        <f t="shared" ref="J70:Q70" si="47">J71+J72</f>
        <v>4.5032259501706857</v>
      </c>
      <c r="K70" s="673">
        <f t="shared" si="47"/>
        <v>1.5294364188944773</v>
      </c>
      <c r="L70" s="674">
        <f t="shared" si="47"/>
        <v>0.9196143742576357</v>
      </c>
      <c r="M70" s="676">
        <f t="shared" si="47"/>
        <v>0</v>
      </c>
      <c r="N70" s="675">
        <f t="shared" si="4"/>
        <v>7.9529582152821341E-4</v>
      </c>
      <c r="O70" s="676">
        <f>O71+O72</f>
        <v>7.9529582152821341E-4</v>
      </c>
      <c r="P70" s="674">
        <f t="shared" si="47"/>
        <v>0</v>
      </c>
      <c r="Q70" s="671">
        <f t="shared" si="47"/>
        <v>0</v>
      </c>
      <c r="R70" s="134"/>
      <c r="S70" s="134"/>
      <c r="T70" s="134"/>
      <c r="U70" s="134"/>
    </row>
    <row r="71" spans="1:21" s="133" customFormat="1">
      <c r="A71" s="619"/>
      <c r="B71" s="677" t="s">
        <v>610</v>
      </c>
      <c r="C71" s="678" t="s">
        <v>39</v>
      </c>
      <c r="D71" s="729">
        <v>8.6308402030707949</v>
      </c>
      <c r="E71" s="656">
        <f t="shared" si="37"/>
        <v>2.2063273597308868</v>
      </c>
      <c r="F71" s="651">
        <f t="shared" ref="F71:H72" si="48">IFERROR($D71*F89/100, 0)</f>
        <v>8.6872829200872012E-2</v>
      </c>
      <c r="G71" s="652">
        <f t="shared" si="48"/>
        <v>0.3939893925927842</v>
      </c>
      <c r="H71" s="653">
        <f t="shared" si="48"/>
        <v>1.7254651379372306</v>
      </c>
      <c r="I71" s="655">
        <f t="shared" si="33"/>
        <v>6.4237780043808286</v>
      </c>
      <c r="J71" s="651">
        <f t="shared" ref="J71:Q72" si="49">IFERROR($D71*J89/100, 0)</f>
        <v>4.1608993536177294</v>
      </c>
      <c r="K71" s="652">
        <f t="shared" si="49"/>
        <v>1.4131715968052276</v>
      </c>
      <c r="L71" s="653">
        <f t="shared" si="49"/>
        <v>0.84970705395787138</v>
      </c>
      <c r="M71" s="654">
        <f t="shared" si="49"/>
        <v>0</v>
      </c>
      <c r="N71" s="655">
        <f t="shared" si="4"/>
        <v>7.3483895908136654E-4</v>
      </c>
      <c r="O71" s="654">
        <f>IFERROR($D71*O89/100, 0)</f>
        <v>7.3483895908136654E-4</v>
      </c>
      <c r="P71" s="653">
        <f t="shared" si="49"/>
        <v>0</v>
      </c>
      <c r="Q71" s="656">
        <f t="shared" si="49"/>
        <v>0</v>
      </c>
      <c r="R71" s="134" t="s">
        <v>1338</v>
      </c>
      <c r="S71" s="134"/>
      <c r="T71" s="134"/>
      <c r="U71" s="134"/>
    </row>
    <row r="72" spans="1:21" s="133" customFormat="1" ht="26.25">
      <c r="A72" s="619"/>
      <c r="B72" s="677" t="s">
        <v>611</v>
      </c>
      <c r="C72" s="686" t="s">
        <v>41</v>
      </c>
      <c r="D72" s="730">
        <v>0.71007873563218393</v>
      </c>
      <c r="E72" s="656">
        <f t="shared" si="37"/>
        <v>0.18151953982776708</v>
      </c>
      <c r="F72" s="651">
        <f t="shared" si="48"/>
        <v>7.1472240556369245E-3</v>
      </c>
      <c r="G72" s="652">
        <f t="shared" si="48"/>
        <v>3.2414398038007747E-2</v>
      </c>
      <c r="H72" s="653">
        <f t="shared" si="48"/>
        <v>0.14195791773412242</v>
      </c>
      <c r="I72" s="655">
        <f t="shared" si="33"/>
        <v>0.52849873894197008</v>
      </c>
      <c r="J72" s="651">
        <f t="shared" si="49"/>
        <v>0.342326596552956</v>
      </c>
      <c r="K72" s="652">
        <f t="shared" si="49"/>
        <v>0.11626482208924978</v>
      </c>
      <c r="L72" s="653">
        <f t="shared" si="49"/>
        <v>6.9907320299764347E-2</v>
      </c>
      <c r="M72" s="654">
        <f t="shared" si="49"/>
        <v>0</v>
      </c>
      <c r="N72" s="655">
        <f t="shared" si="4"/>
        <v>6.0456862446846875E-5</v>
      </c>
      <c r="O72" s="654">
        <f>IFERROR($D72*O90/100, 0)</f>
        <v>6.0456862446846875E-5</v>
      </c>
      <c r="P72" s="653">
        <f t="shared" si="49"/>
        <v>0</v>
      </c>
      <c r="Q72" s="656">
        <f t="shared" si="49"/>
        <v>0</v>
      </c>
      <c r="R72" s="134" t="s">
        <v>1340</v>
      </c>
      <c r="S72" s="134"/>
      <c r="T72" s="134"/>
      <c r="U72" s="134"/>
    </row>
    <row r="73" spans="1:21" s="133" customFormat="1">
      <c r="A73" s="619"/>
      <c r="B73" s="688" t="s">
        <v>414</v>
      </c>
      <c r="C73" s="689" t="s">
        <v>597</v>
      </c>
      <c r="D73" s="670">
        <f>D74+D75+D76</f>
        <v>0</v>
      </c>
      <c r="E73" s="671">
        <f t="shared" ref="E73:Q73" si="50">E74+E75+E76</f>
        <v>0</v>
      </c>
      <c r="F73" s="672">
        <f t="shared" si="50"/>
        <v>0</v>
      </c>
      <c r="G73" s="673">
        <f t="shared" si="50"/>
        <v>0</v>
      </c>
      <c r="H73" s="674">
        <f t="shared" si="50"/>
        <v>0</v>
      </c>
      <c r="I73" s="675">
        <f t="shared" si="50"/>
        <v>0</v>
      </c>
      <c r="J73" s="672">
        <f t="shared" si="50"/>
        <v>0</v>
      </c>
      <c r="K73" s="673">
        <f t="shared" si="50"/>
        <v>0</v>
      </c>
      <c r="L73" s="674">
        <f t="shared" si="50"/>
        <v>0</v>
      </c>
      <c r="M73" s="676">
        <f t="shared" si="50"/>
        <v>0</v>
      </c>
      <c r="N73" s="675">
        <f t="shared" ref="N73:N132" si="51">+O73+P73</f>
        <v>0</v>
      </c>
      <c r="O73" s="676">
        <f>O74+O75+O76</f>
        <v>0</v>
      </c>
      <c r="P73" s="674">
        <f t="shared" si="50"/>
        <v>0</v>
      </c>
      <c r="Q73" s="671">
        <f t="shared" si="50"/>
        <v>0</v>
      </c>
      <c r="R73" s="134"/>
      <c r="S73" s="134"/>
      <c r="T73" s="134"/>
      <c r="U73" s="134"/>
    </row>
    <row r="74" spans="1:21" s="133" customFormat="1">
      <c r="A74" s="619"/>
      <c r="B74" s="690" t="s">
        <v>415</v>
      </c>
      <c r="C74" s="686" t="s">
        <v>1358</v>
      </c>
      <c r="D74" s="730">
        <v>0</v>
      </c>
      <c r="E74" s="656">
        <f>SUM(F74:H74)</f>
        <v>0</v>
      </c>
      <c r="F74" s="651">
        <f t="shared" ref="F74:H76" si="52">IFERROR($D74*F91/100, 0)</f>
        <v>0</v>
      </c>
      <c r="G74" s="652">
        <f t="shared" si="52"/>
        <v>0</v>
      </c>
      <c r="H74" s="653">
        <f t="shared" si="52"/>
        <v>0</v>
      </c>
      <c r="I74" s="655">
        <f t="shared" si="33"/>
        <v>0</v>
      </c>
      <c r="J74" s="651">
        <f t="shared" ref="J74:Q76" si="53">IFERROR($D74*J91/100, 0)</f>
        <v>0</v>
      </c>
      <c r="K74" s="652">
        <f t="shared" si="53"/>
        <v>0</v>
      </c>
      <c r="L74" s="653">
        <f t="shared" si="53"/>
        <v>0</v>
      </c>
      <c r="M74" s="654">
        <f t="shared" si="53"/>
        <v>0</v>
      </c>
      <c r="N74" s="655">
        <f t="shared" si="51"/>
        <v>0</v>
      </c>
      <c r="O74" s="654">
        <f>IFERROR($D74*O91/100, 0)</f>
        <v>0</v>
      </c>
      <c r="P74" s="653">
        <f t="shared" si="53"/>
        <v>0</v>
      </c>
      <c r="Q74" s="656">
        <f t="shared" si="53"/>
        <v>0</v>
      </c>
      <c r="R74" s="134" t="s">
        <v>1342</v>
      </c>
      <c r="S74" s="134"/>
      <c r="T74" s="134"/>
      <c r="U74" s="134"/>
    </row>
    <row r="75" spans="1:21" s="133" customFormat="1">
      <c r="A75" s="619"/>
      <c r="B75" s="677" t="s">
        <v>416</v>
      </c>
      <c r="C75" s="686" t="s">
        <v>1358</v>
      </c>
      <c r="D75" s="730">
        <v>0</v>
      </c>
      <c r="E75" s="656">
        <f>SUM(F75:H75)</f>
        <v>0</v>
      </c>
      <c r="F75" s="651">
        <f t="shared" si="52"/>
        <v>0</v>
      </c>
      <c r="G75" s="652">
        <f t="shared" si="52"/>
        <v>0</v>
      </c>
      <c r="H75" s="653">
        <f t="shared" si="52"/>
        <v>0</v>
      </c>
      <c r="I75" s="655">
        <f t="shared" si="33"/>
        <v>0</v>
      </c>
      <c r="J75" s="651">
        <f t="shared" si="53"/>
        <v>0</v>
      </c>
      <c r="K75" s="652">
        <f t="shared" si="53"/>
        <v>0</v>
      </c>
      <c r="L75" s="653">
        <f t="shared" si="53"/>
        <v>0</v>
      </c>
      <c r="M75" s="654">
        <f t="shared" si="53"/>
        <v>0</v>
      </c>
      <c r="N75" s="655">
        <f t="shared" si="51"/>
        <v>0</v>
      </c>
      <c r="O75" s="654">
        <f>IFERROR($D75*O92/100, 0)</f>
        <v>0</v>
      </c>
      <c r="P75" s="653">
        <f t="shared" si="53"/>
        <v>0</v>
      </c>
      <c r="Q75" s="656">
        <f t="shared" si="53"/>
        <v>0</v>
      </c>
      <c r="R75" s="134" t="s">
        <v>1344</v>
      </c>
      <c r="S75" s="134"/>
      <c r="T75" s="134"/>
      <c r="U75" s="134"/>
    </row>
    <row r="76" spans="1:21" s="133" customFormat="1" ht="15.75" thickBot="1">
      <c r="A76" s="619"/>
      <c r="B76" s="731" t="s">
        <v>417</v>
      </c>
      <c r="C76" s="692" t="s">
        <v>1358</v>
      </c>
      <c r="D76" s="729">
        <v>0</v>
      </c>
      <c r="E76" s="732">
        <f>SUM(F76:H76)</f>
        <v>0</v>
      </c>
      <c r="F76" s="733">
        <f t="shared" si="52"/>
        <v>0</v>
      </c>
      <c r="G76" s="734">
        <f t="shared" si="52"/>
        <v>0</v>
      </c>
      <c r="H76" s="735">
        <f t="shared" si="52"/>
        <v>0</v>
      </c>
      <c r="I76" s="736">
        <f t="shared" si="33"/>
        <v>0</v>
      </c>
      <c r="J76" s="733">
        <f t="shared" si="53"/>
        <v>0</v>
      </c>
      <c r="K76" s="734">
        <f t="shared" si="53"/>
        <v>0</v>
      </c>
      <c r="L76" s="735">
        <f t="shared" si="53"/>
        <v>0</v>
      </c>
      <c r="M76" s="737">
        <f t="shared" si="53"/>
        <v>0</v>
      </c>
      <c r="N76" s="736">
        <f t="shared" si="51"/>
        <v>0</v>
      </c>
      <c r="O76" s="737">
        <f>IFERROR($D76*O93/100, 0)</f>
        <v>0</v>
      </c>
      <c r="P76" s="735">
        <f t="shared" si="53"/>
        <v>0</v>
      </c>
      <c r="Q76" s="732">
        <f t="shared" si="53"/>
        <v>0</v>
      </c>
      <c r="R76" s="134" t="s">
        <v>1346</v>
      </c>
      <c r="S76" s="134"/>
      <c r="T76" s="134"/>
      <c r="U76" s="134"/>
    </row>
    <row r="77" spans="1:21" s="133" customFormat="1" ht="64.5" thickBot="1">
      <c r="A77" s="619"/>
      <c r="B77" s="738" t="s">
        <v>60</v>
      </c>
      <c r="C77" s="623" t="s">
        <v>612</v>
      </c>
      <c r="D77" s="623" t="s">
        <v>246</v>
      </c>
      <c r="E77" s="624" t="s">
        <v>247</v>
      </c>
      <c r="F77" s="625" t="s">
        <v>248</v>
      </c>
      <c r="G77" s="626" t="s">
        <v>249</v>
      </c>
      <c r="H77" s="627" t="s">
        <v>250</v>
      </c>
      <c r="I77" s="623" t="s">
        <v>251</v>
      </c>
      <c r="J77" s="625" t="s">
        <v>252</v>
      </c>
      <c r="K77" s="626" t="s">
        <v>253</v>
      </c>
      <c r="L77" s="627" t="s">
        <v>254</v>
      </c>
      <c r="M77" s="629" t="s">
        <v>255</v>
      </c>
      <c r="N77" s="630" t="s">
        <v>256</v>
      </c>
      <c r="O77" s="625" t="s">
        <v>586</v>
      </c>
      <c r="P77" s="627" t="s">
        <v>258</v>
      </c>
      <c r="Q77" s="632" t="s">
        <v>259</v>
      </c>
      <c r="R77" s="134"/>
      <c r="S77" s="134"/>
      <c r="T77" s="134"/>
      <c r="U77" s="134"/>
    </row>
    <row r="78" spans="1:21" s="133" customFormat="1" ht="25.5">
      <c r="A78" s="619"/>
      <c r="B78" s="874" t="s">
        <v>62</v>
      </c>
      <c r="C78" s="740" t="str">
        <f>'6'!C78</f>
        <v>C.1.1  Punktui Tiesiogiai paslaugoms priskirto naudojamo turto buhalterinė įsigijimo vertė</v>
      </c>
      <c r="D78" s="741">
        <f t="shared" ref="D78:D93" si="54">O78+E78+I78+M78+P78+Q78</f>
        <v>100.00000000000001</v>
      </c>
      <c r="E78" s="742">
        <f>SUM(F78:H78)</f>
        <v>25.563297521669909</v>
      </c>
      <c r="F78" s="743">
        <f>'6'!F78</f>
        <v>1.0065396549685075</v>
      </c>
      <c r="G78" s="744">
        <f>'6'!G78</f>
        <v>4.5649019483943807</v>
      </c>
      <c r="H78" s="745">
        <f>'6'!H78</f>
        <v>19.991855918307021</v>
      </c>
      <c r="I78" s="746">
        <f t="shared" ref="I78:I93" si="55">SUM(J78:L78)</f>
        <v>74.42818837145532</v>
      </c>
      <c r="J78" s="743">
        <f>'6'!J78</f>
        <v>48.209667375573808</v>
      </c>
      <c r="K78" s="744">
        <f>'6'!K78</f>
        <v>16.373511310085785</v>
      </c>
      <c r="L78" s="745">
        <f>'6'!L78</f>
        <v>9.845009685795727</v>
      </c>
      <c r="M78" s="747">
        <f>'6'!M78</f>
        <v>0</v>
      </c>
      <c r="N78" s="748">
        <f t="shared" si="51"/>
        <v>8.5141068747850972E-3</v>
      </c>
      <c r="O78" s="749">
        <f>'6'!O78</f>
        <v>8.5141068747850972E-3</v>
      </c>
      <c r="P78" s="745">
        <f>'6'!P78</f>
        <v>0</v>
      </c>
      <c r="Q78" s="750">
        <f>'6'!Q78</f>
        <v>0</v>
      </c>
      <c r="R78" s="134" t="s">
        <v>613</v>
      </c>
      <c r="S78" s="134"/>
      <c r="T78" s="134"/>
      <c r="U78" s="134"/>
    </row>
    <row r="79" spans="1:21" s="133" customFormat="1" ht="25.5">
      <c r="A79" s="619"/>
      <c r="B79" s="875" t="s">
        <v>66</v>
      </c>
      <c r="C79" s="752" t="str">
        <f>'6'!C79</f>
        <v>C.1.2.  Punktui Tiesiogiai paslaugoms priskirto naudojamo turto buhalterinė įsigijimo vertė</v>
      </c>
      <c r="D79" s="753">
        <f t="shared" si="54"/>
        <v>100.00000000000001</v>
      </c>
      <c r="E79" s="754">
        <f t="shared" ref="E79:E93" si="56">SUM(F79:H79)</f>
        <v>25.563297521669909</v>
      </c>
      <c r="F79" s="755">
        <f>'6'!F79</f>
        <v>1.0065396549685075</v>
      </c>
      <c r="G79" s="756">
        <f>'6'!G79</f>
        <v>4.5649019483943807</v>
      </c>
      <c r="H79" s="757">
        <f>'6'!H79</f>
        <v>19.991855918307021</v>
      </c>
      <c r="I79" s="758">
        <f t="shared" si="55"/>
        <v>74.42818837145532</v>
      </c>
      <c r="J79" s="755">
        <f>'6'!J79</f>
        <v>48.209667375573808</v>
      </c>
      <c r="K79" s="756">
        <f>'6'!K79</f>
        <v>16.373511310085785</v>
      </c>
      <c r="L79" s="757">
        <f>'6'!L79</f>
        <v>9.845009685795727</v>
      </c>
      <c r="M79" s="759">
        <f>'6'!M79</f>
        <v>0</v>
      </c>
      <c r="N79" s="760">
        <f t="shared" si="51"/>
        <v>8.5141068747850972E-3</v>
      </c>
      <c r="O79" s="761">
        <f>'6'!O79</f>
        <v>8.5141068747850972E-3</v>
      </c>
      <c r="P79" s="757">
        <f>'6'!P79</f>
        <v>0</v>
      </c>
      <c r="Q79" s="762">
        <f>'6'!Q79</f>
        <v>0</v>
      </c>
      <c r="R79" s="134" t="s">
        <v>614</v>
      </c>
      <c r="S79" s="134"/>
      <c r="T79" s="134"/>
      <c r="U79" s="134"/>
    </row>
    <row r="80" spans="1:21" s="133" customFormat="1" ht="25.5">
      <c r="A80" s="619"/>
      <c r="B80" s="875" t="s">
        <v>68</v>
      </c>
      <c r="C80" s="752" t="str">
        <f>'6'!C80</f>
        <v>C.1.3.  Punktui Tiesiogiai paslaugoms priskirto naudojamo turto buhalterinė įsigijimo vertė</v>
      </c>
      <c r="D80" s="753">
        <f t="shared" si="54"/>
        <v>100.00000000000001</v>
      </c>
      <c r="E80" s="754">
        <f t="shared" si="56"/>
        <v>25.563297521669909</v>
      </c>
      <c r="F80" s="755">
        <f>'6'!F80</f>
        <v>1.0065396549685075</v>
      </c>
      <c r="G80" s="756">
        <f>'6'!G80</f>
        <v>4.5649019483943807</v>
      </c>
      <c r="H80" s="757">
        <f>'6'!H80</f>
        <v>19.991855918307021</v>
      </c>
      <c r="I80" s="758">
        <f t="shared" si="55"/>
        <v>74.42818837145532</v>
      </c>
      <c r="J80" s="755">
        <f>'6'!J80</f>
        <v>48.209667375573808</v>
      </c>
      <c r="K80" s="756">
        <f>'6'!K80</f>
        <v>16.373511310085785</v>
      </c>
      <c r="L80" s="757">
        <f>'6'!L80</f>
        <v>9.845009685795727</v>
      </c>
      <c r="M80" s="759">
        <f>'6'!M80</f>
        <v>0</v>
      </c>
      <c r="N80" s="760">
        <f t="shared" si="51"/>
        <v>8.5141068747850972E-3</v>
      </c>
      <c r="O80" s="761">
        <f>'6'!O80</f>
        <v>8.5141068747850972E-3</v>
      </c>
      <c r="P80" s="757">
        <f>'6'!P80</f>
        <v>0</v>
      </c>
      <c r="Q80" s="762">
        <f>'6'!Q80</f>
        <v>0</v>
      </c>
      <c r="R80" s="134" t="s">
        <v>615</v>
      </c>
      <c r="S80" s="134"/>
      <c r="T80" s="134"/>
      <c r="U80" s="134"/>
    </row>
    <row r="81" spans="1:21" s="133" customFormat="1" ht="25.5">
      <c r="A81" s="619"/>
      <c r="B81" s="876" t="s">
        <v>70</v>
      </c>
      <c r="C81" s="752" t="str">
        <f>'6'!C81</f>
        <v>C.2.1  Punktui Tiesiogiai paslaugoms priskirto naudojamo turto buhalterinė įsigijimo vertė</v>
      </c>
      <c r="D81" s="753">
        <f t="shared" si="54"/>
        <v>100.00000000000001</v>
      </c>
      <c r="E81" s="754">
        <f t="shared" si="56"/>
        <v>25.563297521669909</v>
      </c>
      <c r="F81" s="755">
        <f>'6'!F81</f>
        <v>1.0065396549685075</v>
      </c>
      <c r="G81" s="756">
        <f>'6'!G81</f>
        <v>4.5649019483943807</v>
      </c>
      <c r="H81" s="757">
        <f>'6'!H81</f>
        <v>19.991855918307021</v>
      </c>
      <c r="I81" s="758">
        <f t="shared" si="55"/>
        <v>74.42818837145532</v>
      </c>
      <c r="J81" s="755">
        <f>'6'!J81</f>
        <v>48.209667375573808</v>
      </c>
      <c r="K81" s="756">
        <f>'6'!K81</f>
        <v>16.373511310085785</v>
      </c>
      <c r="L81" s="757">
        <f>'6'!L81</f>
        <v>9.845009685795727</v>
      </c>
      <c r="M81" s="759">
        <f>'6'!M81</f>
        <v>0</v>
      </c>
      <c r="N81" s="760">
        <f t="shared" si="51"/>
        <v>8.5141068747850972E-3</v>
      </c>
      <c r="O81" s="761">
        <f>'6'!O81</f>
        <v>8.5141068747850972E-3</v>
      </c>
      <c r="P81" s="757">
        <f>'6'!P81</f>
        <v>0</v>
      </c>
      <c r="Q81" s="762">
        <f>'6'!Q81</f>
        <v>0</v>
      </c>
      <c r="R81" s="134" t="s">
        <v>616</v>
      </c>
      <c r="S81" s="134"/>
      <c r="T81" s="134"/>
      <c r="U81" s="134"/>
    </row>
    <row r="82" spans="1:21" s="133" customFormat="1" ht="25.5">
      <c r="A82" s="619"/>
      <c r="B82" s="875" t="s">
        <v>72</v>
      </c>
      <c r="C82" s="752" t="str">
        <f>'6'!C82</f>
        <v>C.2.2. Punktui Tiesiogiai paslaugoms priskirto naudojamo turto buhalterinė įsigijimo vertė</v>
      </c>
      <c r="D82" s="753">
        <f t="shared" si="54"/>
        <v>100.00000000000001</v>
      </c>
      <c r="E82" s="754">
        <f t="shared" si="56"/>
        <v>25.563297521669909</v>
      </c>
      <c r="F82" s="755">
        <f>'6'!F82</f>
        <v>1.0065396549685075</v>
      </c>
      <c r="G82" s="756">
        <f>'6'!G82</f>
        <v>4.5649019483943807</v>
      </c>
      <c r="H82" s="757">
        <f>'6'!H82</f>
        <v>19.991855918307021</v>
      </c>
      <c r="I82" s="758">
        <f t="shared" si="55"/>
        <v>74.42818837145532</v>
      </c>
      <c r="J82" s="755">
        <f>'6'!J82</f>
        <v>48.209667375573808</v>
      </c>
      <c r="K82" s="756">
        <f>'6'!K82</f>
        <v>16.373511310085785</v>
      </c>
      <c r="L82" s="757">
        <f>'6'!L82</f>
        <v>9.845009685795727</v>
      </c>
      <c r="M82" s="759">
        <f>'6'!M82</f>
        <v>0</v>
      </c>
      <c r="N82" s="760">
        <f t="shared" si="51"/>
        <v>8.5141068747850972E-3</v>
      </c>
      <c r="O82" s="761">
        <f>'6'!O82</f>
        <v>8.5141068747850972E-3</v>
      </c>
      <c r="P82" s="757">
        <f>'6'!P82</f>
        <v>0</v>
      </c>
      <c r="Q82" s="762">
        <f>'6'!Q82</f>
        <v>0</v>
      </c>
      <c r="R82" s="134" t="s">
        <v>617</v>
      </c>
      <c r="S82" s="134"/>
      <c r="T82" s="134"/>
      <c r="U82" s="134"/>
    </row>
    <row r="83" spans="1:21" s="133" customFormat="1" ht="25.5">
      <c r="A83" s="619"/>
      <c r="B83" s="875" t="s">
        <v>458</v>
      </c>
      <c r="C83" s="752" t="str">
        <f>'6'!C83</f>
        <v>C.2.3  Punktui Tiesiogiai paslaugoms priskirto naudojamo turto buhalterinė įsigijimo vertė</v>
      </c>
      <c r="D83" s="753">
        <f t="shared" si="54"/>
        <v>100.00000000000001</v>
      </c>
      <c r="E83" s="754">
        <f t="shared" si="56"/>
        <v>25.563297521669909</v>
      </c>
      <c r="F83" s="755">
        <f>'6'!F83</f>
        <v>1.0065396549685075</v>
      </c>
      <c r="G83" s="756">
        <f>'6'!G83</f>
        <v>4.5649019483943807</v>
      </c>
      <c r="H83" s="757">
        <f>'6'!H83</f>
        <v>19.991855918307021</v>
      </c>
      <c r="I83" s="758">
        <f t="shared" si="55"/>
        <v>74.42818837145532</v>
      </c>
      <c r="J83" s="755">
        <f>'6'!J83</f>
        <v>48.209667375573808</v>
      </c>
      <c r="K83" s="756">
        <f>'6'!K83</f>
        <v>16.373511310085785</v>
      </c>
      <c r="L83" s="757">
        <f>'6'!L83</f>
        <v>9.845009685795727</v>
      </c>
      <c r="M83" s="759">
        <f>'6'!M83</f>
        <v>0</v>
      </c>
      <c r="N83" s="760">
        <f t="shared" si="51"/>
        <v>8.5141068747850972E-3</v>
      </c>
      <c r="O83" s="761">
        <f>'6'!O83</f>
        <v>8.5141068747850972E-3</v>
      </c>
      <c r="P83" s="757">
        <f>'6'!P83</f>
        <v>0</v>
      </c>
      <c r="Q83" s="762">
        <f>'6'!Q83</f>
        <v>0</v>
      </c>
      <c r="R83" s="134" t="s">
        <v>618</v>
      </c>
      <c r="S83" s="134"/>
      <c r="T83" s="134"/>
      <c r="U83" s="134"/>
    </row>
    <row r="84" spans="1:21" s="133" customFormat="1" ht="25.5">
      <c r="A84" s="619"/>
      <c r="B84" s="875" t="s">
        <v>462</v>
      </c>
      <c r="C84" s="752" t="str">
        <f>'6'!C84</f>
        <v>C.2.4  Punktui Tiesiogiai paslaugoms priskirto naudojamo turto buhalterinė įsigijimo vertė</v>
      </c>
      <c r="D84" s="753">
        <f t="shared" si="54"/>
        <v>100.00000000000001</v>
      </c>
      <c r="E84" s="754">
        <f t="shared" si="56"/>
        <v>25.563297521669909</v>
      </c>
      <c r="F84" s="755">
        <f>'6'!F84</f>
        <v>1.0065396549685075</v>
      </c>
      <c r="G84" s="756">
        <f>'6'!G84</f>
        <v>4.5649019483943807</v>
      </c>
      <c r="H84" s="757">
        <f>'6'!H84</f>
        <v>19.991855918307021</v>
      </c>
      <c r="I84" s="758">
        <f t="shared" si="55"/>
        <v>74.42818837145532</v>
      </c>
      <c r="J84" s="755">
        <f>'6'!J84</f>
        <v>48.209667375573808</v>
      </c>
      <c r="K84" s="756">
        <f>'6'!K84</f>
        <v>16.373511310085785</v>
      </c>
      <c r="L84" s="757">
        <f>'6'!L84</f>
        <v>9.845009685795727</v>
      </c>
      <c r="M84" s="759">
        <f>'6'!M84</f>
        <v>0</v>
      </c>
      <c r="N84" s="760">
        <f t="shared" si="51"/>
        <v>8.5141068747850972E-3</v>
      </c>
      <c r="O84" s="761">
        <f>'6'!O84</f>
        <v>8.5141068747850972E-3</v>
      </c>
      <c r="P84" s="757">
        <f>'6'!P84</f>
        <v>0</v>
      </c>
      <c r="Q84" s="762">
        <f>'6'!Q84</f>
        <v>0</v>
      </c>
      <c r="R84" s="134" t="s">
        <v>619</v>
      </c>
      <c r="S84" s="134"/>
      <c r="T84" s="134"/>
      <c r="U84" s="134"/>
    </row>
    <row r="85" spans="1:21" s="133" customFormat="1" ht="25.5">
      <c r="A85" s="619"/>
      <c r="B85" s="876" t="s">
        <v>466</v>
      </c>
      <c r="C85" s="752" t="str">
        <f>'6'!C85</f>
        <v>C.3.1.  Punktui Tiesiogiai paslaugoms priskirto naudojamo turto buhalterinė įsigijimo vertė</v>
      </c>
      <c r="D85" s="753">
        <f t="shared" si="54"/>
        <v>100.00000000000001</v>
      </c>
      <c r="E85" s="754">
        <f t="shared" si="56"/>
        <v>25.563297521669909</v>
      </c>
      <c r="F85" s="755">
        <f>'6'!F85</f>
        <v>1.0065396549685075</v>
      </c>
      <c r="G85" s="756">
        <f>'6'!G85</f>
        <v>4.5649019483943807</v>
      </c>
      <c r="H85" s="757">
        <f>'6'!H85</f>
        <v>19.991855918307021</v>
      </c>
      <c r="I85" s="758">
        <f t="shared" si="55"/>
        <v>74.42818837145532</v>
      </c>
      <c r="J85" s="755">
        <f>'6'!J85</f>
        <v>48.209667375573808</v>
      </c>
      <c r="K85" s="756">
        <f>'6'!K85</f>
        <v>16.373511310085785</v>
      </c>
      <c r="L85" s="757">
        <f>'6'!L85</f>
        <v>9.845009685795727</v>
      </c>
      <c r="M85" s="759">
        <f>'6'!M85</f>
        <v>0</v>
      </c>
      <c r="N85" s="760">
        <f t="shared" si="51"/>
        <v>8.5141068747850972E-3</v>
      </c>
      <c r="O85" s="761">
        <f>'6'!O85</f>
        <v>8.5141068747850972E-3</v>
      </c>
      <c r="P85" s="757">
        <f>'6'!P85</f>
        <v>0</v>
      </c>
      <c r="Q85" s="762">
        <f>'6'!Q85</f>
        <v>0</v>
      </c>
      <c r="R85" s="134" t="s">
        <v>620</v>
      </c>
      <c r="S85" s="134"/>
      <c r="T85" s="134"/>
      <c r="U85" s="134"/>
    </row>
    <row r="86" spans="1:21" s="133" customFormat="1" ht="25.5">
      <c r="A86" s="619"/>
      <c r="B86" s="876" t="s">
        <v>470</v>
      </c>
      <c r="C86" s="752" t="str">
        <f>'6'!C86</f>
        <v>C.3.2.  Punktui Tiesiogiai paslaugoms priskirto naudojamo turto buhalterinė įsigijimo vertė</v>
      </c>
      <c r="D86" s="753">
        <f t="shared" si="54"/>
        <v>100.00000000000001</v>
      </c>
      <c r="E86" s="754">
        <f t="shared" si="56"/>
        <v>25.563297521669909</v>
      </c>
      <c r="F86" s="755">
        <f>'6'!F86</f>
        <v>1.0065396549685075</v>
      </c>
      <c r="G86" s="756">
        <f>'6'!G86</f>
        <v>4.5649019483943807</v>
      </c>
      <c r="H86" s="757">
        <f>'6'!H86</f>
        <v>19.991855918307021</v>
      </c>
      <c r="I86" s="758">
        <f t="shared" si="55"/>
        <v>74.42818837145532</v>
      </c>
      <c r="J86" s="755">
        <f>'6'!J86</f>
        <v>48.209667375573808</v>
      </c>
      <c r="K86" s="756">
        <f>'6'!K86</f>
        <v>16.373511310085785</v>
      </c>
      <c r="L86" s="757">
        <f>'6'!L86</f>
        <v>9.845009685795727</v>
      </c>
      <c r="M86" s="759">
        <f>'6'!M86</f>
        <v>0</v>
      </c>
      <c r="N86" s="760">
        <f t="shared" si="51"/>
        <v>8.5141068747850972E-3</v>
      </c>
      <c r="O86" s="761">
        <f>'6'!O86</f>
        <v>8.5141068747850972E-3</v>
      </c>
      <c r="P86" s="757">
        <f>'6'!P86</f>
        <v>0</v>
      </c>
      <c r="Q86" s="762">
        <f>'6'!Q86</f>
        <v>0</v>
      </c>
      <c r="R86" s="134" t="s">
        <v>621</v>
      </c>
      <c r="S86" s="134"/>
      <c r="T86" s="134"/>
      <c r="U86" s="134"/>
    </row>
    <row r="87" spans="1:21" s="133" customFormat="1" ht="25.5">
      <c r="A87" s="619"/>
      <c r="B87" s="876" t="s">
        <v>486</v>
      </c>
      <c r="C87" s="752" t="str">
        <f>'6'!C87</f>
        <v>C.4.1  Punktui Tiesiogiai paslaugoms priskirto naudojamo turto buhalterinė įsigijimo vertė</v>
      </c>
      <c r="D87" s="753">
        <f t="shared" si="54"/>
        <v>100.00000000000001</v>
      </c>
      <c r="E87" s="754">
        <f t="shared" si="56"/>
        <v>25.563297521669909</v>
      </c>
      <c r="F87" s="755">
        <f>'6'!F87</f>
        <v>1.0065396549685075</v>
      </c>
      <c r="G87" s="756">
        <f>'6'!G87</f>
        <v>4.5649019483943807</v>
      </c>
      <c r="H87" s="757">
        <f>'6'!H87</f>
        <v>19.991855918307021</v>
      </c>
      <c r="I87" s="758">
        <f t="shared" si="55"/>
        <v>74.42818837145532</v>
      </c>
      <c r="J87" s="755">
        <f>'6'!J87</f>
        <v>48.209667375573808</v>
      </c>
      <c r="K87" s="756">
        <f>'6'!K87</f>
        <v>16.373511310085785</v>
      </c>
      <c r="L87" s="757">
        <f>'6'!L87</f>
        <v>9.845009685795727</v>
      </c>
      <c r="M87" s="759">
        <f>'6'!M87</f>
        <v>0</v>
      </c>
      <c r="N87" s="760">
        <f t="shared" si="51"/>
        <v>8.5141068747850972E-3</v>
      </c>
      <c r="O87" s="761">
        <f>'6'!O87</f>
        <v>8.5141068747850972E-3</v>
      </c>
      <c r="P87" s="757">
        <f>'6'!P87</f>
        <v>0</v>
      </c>
      <c r="Q87" s="762">
        <f>'6'!Q87</f>
        <v>0</v>
      </c>
      <c r="R87" s="134" t="s">
        <v>622</v>
      </c>
      <c r="S87" s="134"/>
      <c r="T87" s="134"/>
      <c r="U87" s="134"/>
    </row>
    <row r="88" spans="1:21" s="133" customFormat="1" ht="25.5">
      <c r="A88" s="619"/>
      <c r="B88" s="876" t="s">
        <v>488</v>
      </c>
      <c r="C88" s="752" t="str">
        <f>'6'!C88</f>
        <v>C.4.2  Punktui Tiesiogiai paslaugoms priskirto naudojamo turto buhalterinė įsigijimo vertė</v>
      </c>
      <c r="D88" s="753">
        <f t="shared" si="54"/>
        <v>100.00000000000001</v>
      </c>
      <c r="E88" s="754">
        <f t="shared" si="56"/>
        <v>25.563297521669909</v>
      </c>
      <c r="F88" s="755">
        <f>'6'!F88</f>
        <v>1.0065396549685075</v>
      </c>
      <c r="G88" s="756">
        <f>'6'!G88</f>
        <v>4.5649019483943807</v>
      </c>
      <c r="H88" s="757">
        <f>'6'!H88</f>
        <v>19.991855918307021</v>
      </c>
      <c r="I88" s="758">
        <f t="shared" si="55"/>
        <v>74.42818837145532</v>
      </c>
      <c r="J88" s="755">
        <f>'6'!J88</f>
        <v>48.209667375573808</v>
      </c>
      <c r="K88" s="756">
        <f>'6'!K88</f>
        <v>16.373511310085785</v>
      </c>
      <c r="L88" s="757">
        <f>'6'!L88</f>
        <v>9.845009685795727</v>
      </c>
      <c r="M88" s="759">
        <f>'6'!M88</f>
        <v>0</v>
      </c>
      <c r="N88" s="760">
        <f t="shared" si="51"/>
        <v>8.5141068747850972E-3</v>
      </c>
      <c r="O88" s="761">
        <f>'6'!O88</f>
        <v>8.5141068747850972E-3</v>
      </c>
      <c r="P88" s="757">
        <f>'6'!P88</f>
        <v>0</v>
      </c>
      <c r="Q88" s="762">
        <f>'6'!Q88</f>
        <v>0</v>
      </c>
      <c r="R88" s="134" t="s">
        <v>623</v>
      </c>
      <c r="S88" s="134"/>
      <c r="T88" s="134"/>
      <c r="U88" s="134"/>
    </row>
    <row r="89" spans="1:21" s="133" customFormat="1" ht="25.5">
      <c r="A89" s="619"/>
      <c r="B89" s="876" t="s">
        <v>624</v>
      </c>
      <c r="C89" s="752" t="str">
        <f>'6'!C89</f>
        <v>C.5.1  Punktui Tiesiogiai paslaugoms priskirto naudojamo turto buhalterinė įsigijimo vertė</v>
      </c>
      <c r="D89" s="753">
        <f t="shared" si="54"/>
        <v>100.00000000000001</v>
      </c>
      <c r="E89" s="754">
        <f t="shared" si="56"/>
        <v>25.563297521669909</v>
      </c>
      <c r="F89" s="755">
        <f>'6'!F89</f>
        <v>1.0065396549685075</v>
      </c>
      <c r="G89" s="756">
        <f>'6'!G89</f>
        <v>4.5649019483943807</v>
      </c>
      <c r="H89" s="757">
        <f>'6'!H89</f>
        <v>19.991855918307021</v>
      </c>
      <c r="I89" s="758">
        <f t="shared" si="55"/>
        <v>74.42818837145532</v>
      </c>
      <c r="J89" s="755">
        <f>'6'!J89</f>
        <v>48.209667375573808</v>
      </c>
      <c r="K89" s="756">
        <f>'6'!K89</f>
        <v>16.373511310085785</v>
      </c>
      <c r="L89" s="757">
        <f>'6'!L89</f>
        <v>9.845009685795727</v>
      </c>
      <c r="M89" s="759">
        <f>'6'!M89</f>
        <v>0</v>
      </c>
      <c r="N89" s="760">
        <f t="shared" si="51"/>
        <v>8.5141068747850972E-3</v>
      </c>
      <c r="O89" s="761">
        <f>'6'!O89</f>
        <v>8.5141068747850972E-3</v>
      </c>
      <c r="P89" s="757">
        <f>'6'!P89</f>
        <v>0</v>
      </c>
      <c r="Q89" s="762">
        <f>'6'!Q89</f>
        <v>0</v>
      </c>
      <c r="R89" s="134" t="s">
        <v>625</v>
      </c>
      <c r="S89" s="134"/>
      <c r="T89" s="134"/>
      <c r="U89" s="134"/>
    </row>
    <row r="90" spans="1:21" s="133" customFormat="1" ht="25.5">
      <c r="A90" s="619"/>
      <c r="B90" s="876" t="s">
        <v>626</v>
      </c>
      <c r="C90" s="752" t="str">
        <f>'6'!C90</f>
        <v>C.5.2.  Punktui Tiesiogiai paslaugoms priskirto naudojamo turto buhalterinė įsigijimo vertė</v>
      </c>
      <c r="D90" s="753">
        <f t="shared" si="54"/>
        <v>100.00000000000001</v>
      </c>
      <c r="E90" s="754">
        <f t="shared" si="56"/>
        <v>25.563297521669909</v>
      </c>
      <c r="F90" s="755">
        <f>'6'!F90</f>
        <v>1.0065396549685075</v>
      </c>
      <c r="G90" s="756">
        <f>'6'!G90</f>
        <v>4.5649019483943807</v>
      </c>
      <c r="H90" s="757">
        <f>'6'!H90</f>
        <v>19.991855918307021</v>
      </c>
      <c r="I90" s="758">
        <f t="shared" si="55"/>
        <v>74.42818837145532</v>
      </c>
      <c r="J90" s="755">
        <f>'6'!J90</f>
        <v>48.209667375573808</v>
      </c>
      <c r="K90" s="756">
        <f>'6'!K90</f>
        <v>16.373511310085785</v>
      </c>
      <c r="L90" s="757">
        <f>'6'!L90</f>
        <v>9.845009685795727</v>
      </c>
      <c r="M90" s="759">
        <f>'6'!M90</f>
        <v>0</v>
      </c>
      <c r="N90" s="760">
        <f t="shared" si="51"/>
        <v>8.5141068747850972E-3</v>
      </c>
      <c r="O90" s="761">
        <f>'6'!O90</f>
        <v>8.5141068747850972E-3</v>
      </c>
      <c r="P90" s="757">
        <f>'6'!P90</f>
        <v>0</v>
      </c>
      <c r="Q90" s="762">
        <f>'6'!Q90</f>
        <v>0</v>
      </c>
      <c r="R90" s="134" t="s">
        <v>627</v>
      </c>
      <c r="S90" s="134"/>
      <c r="T90" s="134"/>
      <c r="U90" s="134"/>
    </row>
    <row r="91" spans="1:21" s="133" customFormat="1" ht="25.5">
      <c r="A91" s="619"/>
      <c r="B91" s="875" t="s">
        <v>628</v>
      </c>
      <c r="C91" s="752" t="str">
        <f>'6'!C91</f>
        <v>C.6.1.  Punktui Tiesiogiai paslaugoms priskirto naudojamo turto buhalterinė įsigijimo vertė</v>
      </c>
      <c r="D91" s="753">
        <f t="shared" si="54"/>
        <v>100.00000000000001</v>
      </c>
      <c r="E91" s="754">
        <f t="shared" si="56"/>
        <v>25.563297521669909</v>
      </c>
      <c r="F91" s="755">
        <f>'6'!F91</f>
        <v>1.0065396549685075</v>
      </c>
      <c r="G91" s="756">
        <f>'6'!G91</f>
        <v>4.5649019483943807</v>
      </c>
      <c r="H91" s="757">
        <f>'6'!H91</f>
        <v>19.991855918307021</v>
      </c>
      <c r="I91" s="758">
        <f t="shared" si="55"/>
        <v>74.42818837145532</v>
      </c>
      <c r="J91" s="755">
        <f>'6'!J91</f>
        <v>48.209667375573808</v>
      </c>
      <c r="K91" s="756">
        <f>'6'!K91</f>
        <v>16.373511310085785</v>
      </c>
      <c r="L91" s="757">
        <f>'6'!L91</f>
        <v>9.845009685795727</v>
      </c>
      <c r="M91" s="759">
        <f>'6'!M91</f>
        <v>0</v>
      </c>
      <c r="N91" s="760">
        <f t="shared" si="51"/>
        <v>8.5141068747850972E-3</v>
      </c>
      <c r="O91" s="761">
        <f>'6'!O91</f>
        <v>8.5141068747850972E-3</v>
      </c>
      <c r="P91" s="757">
        <f>'6'!P91</f>
        <v>0</v>
      </c>
      <c r="Q91" s="762">
        <f>'6'!Q91</f>
        <v>0</v>
      </c>
      <c r="R91" s="134" t="s">
        <v>629</v>
      </c>
      <c r="S91" s="134"/>
      <c r="T91" s="134"/>
      <c r="U91" s="134"/>
    </row>
    <row r="92" spans="1:21" s="133" customFormat="1" ht="25.5">
      <c r="A92" s="619"/>
      <c r="B92" s="876" t="s">
        <v>630</v>
      </c>
      <c r="C92" s="773" t="str">
        <f>'6'!C92</f>
        <v>C.6.2.  Punktui Tiesiogiai paslaugoms priskirto naudojamo turto buhalterinė įsigijimo vertė</v>
      </c>
      <c r="D92" s="877">
        <f t="shared" si="54"/>
        <v>100.00000000000001</v>
      </c>
      <c r="E92" s="878">
        <f t="shared" si="56"/>
        <v>25.563297521669909</v>
      </c>
      <c r="F92" s="879">
        <f>'6'!F92</f>
        <v>1.0065396549685075</v>
      </c>
      <c r="G92" s="880">
        <f>'6'!G92</f>
        <v>4.5649019483943807</v>
      </c>
      <c r="H92" s="881">
        <f>'6'!H92</f>
        <v>19.991855918307021</v>
      </c>
      <c r="I92" s="882">
        <f t="shared" si="55"/>
        <v>74.42818837145532</v>
      </c>
      <c r="J92" s="879">
        <f>'6'!J92</f>
        <v>48.209667375573808</v>
      </c>
      <c r="K92" s="880">
        <f>'6'!K92</f>
        <v>16.373511310085785</v>
      </c>
      <c r="L92" s="881">
        <f>'6'!L92</f>
        <v>9.845009685795727</v>
      </c>
      <c r="M92" s="883">
        <f>'6'!M92</f>
        <v>0</v>
      </c>
      <c r="N92" s="884">
        <f t="shared" si="51"/>
        <v>8.5141068747850972E-3</v>
      </c>
      <c r="O92" s="885">
        <f>'6'!O92</f>
        <v>8.5141068747850972E-3</v>
      </c>
      <c r="P92" s="881">
        <f>'6'!P92</f>
        <v>0</v>
      </c>
      <c r="Q92" s="886">
        <f>'6'!Q92</f>
        <v>0</v>
      </c>
      <c r="R92" s="134" t="s">
        <v>631</v>
      </c>
      <c r="S92" s="134"/>
      <c r="T92" s="134"/>
      <c r="U92" s="134"/>
    </row>
    <row r="93" spans="1:21" s="133" customFormat="1" ht="26.25" thickBot="1">
      <c r="A93" s="619"/>
      <c r="B93" s="887" t="s">
        <v>632</v>
      </c>
      <c r="C93" s="785" t="str">
        <f>'6'!C93</f>
        <v>C.6.3.  Punktui Tiesiogiai paslaugoms priskirto naudojamo turto buhalterinė įsigijimo vertė</v>
      </c>
      <c r="D93" s="888">
        <f t="shared" si="54"/>
        <v>100.00000000000001</v>
      </c>
      <c r="E93" s="889">
        <f t="shared" si="56"/>
        <v>25.563297521669909</v>
      </c>
      <c r="F93" s="890">
        <f>'6'!F93</f>
        <v>1.0065396549685075</v>
      </c>
      <c r="G93" s="891">
        <f>'6'!G93</f>
        <v>4.5649019483943807</v>
      </c>
      <c r="H93" s="892">
        <f>'6'!H93</f>
        <v>19.991855918307021</v>
      </c>
      <c r="I93" s="893">
        <f t="shared" si="55"/>
        <v>74.42818837145532</v>
      </c>
      <c r="J93" s="890">
        <f>'6'!J93</f>
        <v>48.209667375573808</v>
      </c>
      <c r="K93" s="891">
        <f>'6'!K93</f>
        <v>16.373511310085785</v>
      </c>
      <c r="L93" s="892">
        <f>'6'!L93</f>
        <v>9.845009685795727</v>
      </c>
      <c r="M93" s="894">
        <f>'6'!M93</f>
        <v>0</v>
      </c>
      <c r="N93" s="895">
        <f t="shared" si="51"/>
        <v>8.5141068747850972E-3</v>
      </c>
      <c r="O93" s="894">
        <f>'6'!O93</f>
        <v>8.5141068747850972E-3</v>
      </c>
      <c r="P93" s="892">
        <f>'6'!P93</f>
        <v>0</v>
      </c>
      <c r="Q93" s="896">
        <f>'6'!Q93</f>
        <v>0</v>
      </c>
      <c r="R93" s="134" t="s">
        <v>633</v>
      </c>
      <c r="S93" s="134"/>
      <c r="T93" s="134"/>
      <c r="U93" s="134"/>
    </row>
    <row r="94" spans="1:21" ht="16.5" thickTop="1" thickBot="1">
      <c r="A94" s="619" t="s">
        <v>634</v>
      </c>
      <c r="B94" s="633" t="s">
        <v>74</v>
      </c>
      <c r="C94" s="634" t="s">
        <v>635</v>
      </c>
      <c r="D94" s="635">
        <f t="shared" ref="D94:Q94" si="57">D95+D99+D104+D106+D109+D112</f>
        <v>68.28604646938777</v>
      </c>
      <c r="E94" s="636">
        <f t="shared" si="57"/>
        <v>19.628348960029207</v>
      </c>
      <c r="F94" s="637">
        <f t="shared" si="57"/>
        <v>3.6872144875604751</v>
      </c>
      <c r="G94" s="638">
        <f t="shared" si="57"/>
        <v>4.4380089748215452</v>
      </c>
      <c r="H94" s="639">
        <f t="shared" si="57"/>
        <v>11.503125497647186</v>
      </c>
      <c r="I94" s="635">
        <f t="shared" si="57"/>
        <v>45.043026121193783</v>
      </c>
      <c r="J94" s="637">
        <f t="shared" si="57"/>
        <v>21.087793989290613</v>
      </c>
      <c r="K94" s="638">
        <f t="shared" si="57"/>
        <v>18.017133014465397</v>
      </c>
      <c r="L94" s="639">
        <f t="shared" si="57"/>
        <v>5.93809911743777</v>
      </c>
      <c r="M94" s="640">
        <f t="shared" si="57"/>
        <v>0</v>
      </c>
      <c r="N94" s="635">
        <f t="shared" si="51"/>
        <v>2.818230960963612</v>
      </c>
      <c r="O94" s="640">
        <f>O95+O99+O104+O106+O109+O112</f>
        <v>2.818230960963612</v>
      </c>
      <c r="P94" s="639">
        <f t="shared" si="57"/>
        <v>0</v>
      </c>
      <c r="Q94" s="636">
        <f t="shared" si="57"/>
        <v>0.79644042720116848</v>
      </c>
      <c r="S94" s="134"/>
      <c r="T94" s="134"/>
      <c r="U94" s="134"/>
    </row>
    <row r="95" spans="1:21" ht="15.75" thickTop="1">
      <c r="A95" s="619"/>
      <c r="B95" s="641" t="s">
        <v>491</v>
      </c>
      <c r="C95" s="642" t="s">
        <v>6</v>
      </c>
      <c r="D95" s="643">
        <f>SUM(D96:D98)</f>
        <v>0</v>
      </c>
      <c r="E95" s="644">
        <f>SUM(F95:H95)</f>
        <v>0</v>
      </c>
      <c r="F95" s="645">
        <f>SUM(F96:F98)</f>
        <v>0</v>
      </c>
      <c r="G95" s="646">
        <f>SUM(G96:G98)</f>
        <v>0</v>
      </c>
      <c r="H95" s="647">
        <f>SUM(H96:H98)</f>
        <v>0</v>
      </c>
      <c r="I95" s="643">
        <f t="shared" ref="I95:I115" si="58">SUM(J95:L95)</f>
        <v>0</v>
      </c>
      <c r="J95" s="645">
        <f t="shared" ref="J95:Q95" si="59">SUM(J96:J98)</f>
        <v>0</v>
      </c>
      <c r="K95" s="646">
        <f t="shared" si="59"/>
        <v>0</v>
      </c>
      <c r="L95" s="647">
        <f t="shared" si="59"/>
        <v>0</v>
      </c>
      <c r="M95" s="648">
        <f t="shared" si="59"/>
        <v>0</v>
      </c>
      <c r="N95" s="643">
        <f t="shared" si="51"/>
        <v>0</v>
      </c>
      <c r="O95" s="648">
        <f>SUM(O96:O98)</f>
        <v>0</v>
      </c>
      <c r="P95" s="647">
        <f t="shared" si="59"/>
        <v>0</v>
      </c>
      <c r="Q95" s="644">
        <f t="shared" si="59"/>
        <v>0</v>
      </c>
      <c r="S95" s="134"/>
      <c r="T95" s="134"/>
      <c r="U95" s="134"/>
    </row>
    <row r="96" spans="1:21">
      <c r="A96" s="619"/>
      <c r="B96" s="649" t="s">
        <v>492</v>
      </c>
      <c r="C96" s="650" t="s">
        <v>8</v>
      </c>
      <c r="D96" s="728">
        <v>0</v>
      </c>
      <c r="E96" s="656">
        <f>SUM(F96:H96)</f>
        <v>0</v>
      </c>
      <c r="F96" s="651">
        <f t="shared" ref="F96:H98" si="60">IFERROR($D96*F117/100, 0)</f>
        <v>0</v>
      </c>
      <c r="G96" s="652">
        <f t="shared" si="60"/>
        <v>0</v>
      </c>
      <c r="H96" s="653">
        <f t="shared" si="60"/>
        <v>0</v>
      </c>
      <c r="I96" s="655">
        <f t="shared" si="58"/>
        <v>0</v>
      </c>
      <c r="J96" s="651">
        <f t="shared" ref="J96:Q98" si="61">IFERROR($D96*J117/100, 0)</f>
        <v>0</v>
      </c>
      <c r="K96" s="652">
        <f t="shared" si="61"/>
        <v>0</v>
      </c>
      <c r="L96" s="653">
        <f t="shared" si="61"/>
        <v>0</v>
      </c>
      <c r="M96" s="654">
        <f t="shared" si="61"/>
        <v>0</v>
      </c>
      <c r="N96" s="655">
        <f t="shared" si="51"/>
        <v>0</v>
      </c>
      <c r="O96" s="654">
        <f>IFERROR($D96*O117/100, 0)</f>
        <v>0</v>
      </c>
      <c r="P96" s="653">
        <f t="shared" si="61"/>
        <v>0</v>
      </c>
      <c r="Q96" s="656">
        <f t="shared" si="61"/>
        <v>0</v>
      </c>
      <c r="R96" s="134" t="s">
        <v>1316</v>
      </c>
      <c r="S96" s="134"/>
      <c r="T96" s="134"/>
      <c r="U96" s="134"/>
    </row>
    <row r="97" spans="1:21">
      <c r="A97" s="619"/>
      <c r="B97" s="649" t="s">
        <v>636</v>
      </c>
      <c r="C97" s="650" t="s">
        <v>9</v>
      </c>
      <c r="D97" s="728">
        <v>0</v>
      </c>
      <c r="E97" s="656">
        <f t="shared" ref="E97:E111" si="62">SUM(F97:H97)</f>
        <v>0</v>
      </c>
      <c r="F97" s="651">
        <f t="shared" si="60"/>
        <v>0</v>
      </c>
      <c r="G97" s="652">
        <f t="shared" si="60"/>
        <v>0</v>
      </c>
      <c r="H97" s="653">
        <f t="shared" si="60"/>
        <v>0</v>
      </c>
      <c r="I97" s="655">
        <f t="shared" si="58"/>
        <v>0</v>
      </c>
      <c r="J97" s="651">
        <f t="shared" si="61"/>
        <v>0</v>
      </c>
      <c r="K97" s="652">
        <f t="shared" si="61"/>
        <v>0</v>
      </c>
      <c r="L97" s="653">
        <f t="shared" si="61"/>
        <v>0</v>
      </c>
      <c r="M97" s="654">
        <f t="shared" si="61"/>
        <v>0</v>
      </c>
      <c r="N97" s="655">
        <f t="shared" si="51"/>
        <v>0</v>
      </c>
      <c r="O97" s="654">
        <f>IFERROR($D97*O118/100, 0)</f>
        <v>0</v>
      </c>
      <c r="P97" s="653">
        <f t="shared" si="61"/>
        <v>0</v>
      </c>
      <c r="Q97" s="656">
        <f t="shared" si="61"/>
        <v>0</v>
      </c>
      <c r="R97" s="134" t="s">
        <v>1318</v>
      </c>
      <c r="S97" s="134"/>
      <c r="T97" s="134"/>
      <c r="U97" s="134"/>
    </row>
    <row r="98" spans="1:21">
      <c r="A98" s="619"/>
      <c r="B98" s="649" t="s">
        <v>637</v>
      </c>
      <c r="C98" s="650" t="s">
        <v>11</v>
      </c>
      <c r="D98" s="728">
        <v>0</v>
      </c>
      <c r="E98" s="656">
        <f t="shared" si="62"/>
        <v>0</v>
      </c>
      <c r="F98" s="651">
        <f t="shared" si="60"/>
        <v>0</v>
      </c>
      <c r="G98" s="652">
        <f t="shared" si="60"/>
        <v>0</v>
      </c>
      <c r="H98" s="653">
        <f t="shared" si="60"/>
        <v>0</v>
      </c>
      <c r="I98" s="655">
        <f t="shared" si="58"/>
        <v>0</v>
      </c>
      <c r="J98" s="651">
        <f t="shared" si="61"/>
        <v>0</v>
      </c>
      <c r="K98" s="652">
        <f t="shared" si="61"/>
        <v>0</v>
      </c>
      <c r="L98" s="653">
        <f t="shared" si="61"/>
        <v>0</v>
      </c>
      <c r="M98" s="654">
        <f t="shared" si="61"/>
        <v>0</v>
      </c>
      <c r="N98" s="655">
        <f t="shared" si="51"/>
        <v>0</v>
      </c>
      <c r="O98" s="654">
        <f>IFERROR($D98*O119/100, 0)</f>
        <v>0</v>
      </c>
      <c r="P98" s="653">
        <f t="shared" si="61"/>
        <v>0</v>
      </c>
      <c r="Q98" s="656">
        <f t="shared" si="61"/>
        <v>0</v>
      </c>
      <c r="R98" s="134" t="s">
        <v>1320</v>
      </c>
      <c r="S98" s="134"/>
      <c r="T98" s="134"/>
      <c r="U98" s="134"/>
    </row>
    <row r="99" spans="1:21">
      <c r="A99" s="619"/>
      <c r="B99" s="641" t="s">
        <v>164</v>
      </c>
      <c r="C99" s="657" t="s">
        <v>13</v>
      </c>
      <c r="D99" s="643">
        <f>SUM(D100:D103)</f>
        <v>68.28604646938777</v>
      </c>
      <c r="E99" s="644">
        <f t="shared" si="62"/>
        <v>19.628348960029207</v>
      </c>
      <c r="F99" s="645">
        <f>SUM(F100:F103)</f>
        <v>3.6872144875604751</v>
      </c>
      <c r="G99" s="646">
        <f>SUM(G100:G103)</f>
        <v>4.4380089748215452</v>
      </c>
      <c r="H99" s="647">
        <f>SUM(H100:H103)</f>
        <v>11.503125497647186</v>
      </c>
      <c r="I99" s="643">
        <f t="shared" si="58"/>
        <v>45.043026121193783</v>
      </c>
      <c r="J99" s="645">
        <f t="shared" ref="J99:Q99" si="63">SUM(J100:J103)</f>
        <v>21.087793989290613</v>
      </c>
      <c r="K99" s="646">
        <f t="shared" si="63"/>
        <v>18.017133014465397</v>
      </c>
      <c r="L99" s="647">
        <f t="shared" si="63"/>
        <v>5.93809911743777</v>
      </c>
      <c r="M99" s="648">
        <f t="shared" si="63"/>
        <v>0</v>
      </c>
      <c r="N99" s="643">
        <f t="shared" si="51"/>
        <v>2.818230960963612</v>
      </c>
      <c r="O99" s="648">
        <f>SUM(O100:O103)</f>
        <v>2.818230960963612</v>
      </c>
      <c r="P99" s="647">
        <f t="shared" si="63"/>
        <v>0</v>
      </c>
      <c r="Q99" s="644">
        <f t="shared" si="63"/>
        <v>0.79644042720116848</v>
      </c>
      <c r="S99" s="134"/>
      <c r="T99" s="134"/>
      <c r="U99" s="134"/>
    </row>
    <row r="100" spans="1:21">
      <c r="A100" s="619"/>
      <c r="B100" s="649" t="s">
        <v>493</v>
      </c>
      <c r="C100" s="650" t="s">
        <v>15</v>
      </c>
      <c r="D100" s="728">
        <v>64.986869000000013</v>
      </c>
      <c r="E100" s="656">
        <f t="shared" si="62"/>
        <v>18.680023350356677</v>
      </c>
      <c r="F100" s="651">
        <f t="shared" ref="F100:H103" si="64">IFERROR($D100*F120/100, 0)</f>
        <v>3.5090701141325447</v>
      </c>
      <c r="G100" s="652">
        <f t="shared" si="64"/>
        <v>4.2235906569411021</v>
      </c>
      <c r="H100" s="653">
        <f t="shared" si="64"/>
        <v>10.947362579283029</v>
      </c>
      <c r="I100" s="655">
        <f t="shared" si="58"/>
        <v>42.866813781844115</v>
      </c>
      <c r="J100" s="651">
        <f t="shared" ref="J100:Q103" si="65">IFERROR($D100*J120/100, 0)</f>
        <v>20.068956636629597</v>
      </c>
      <c r="K100" s="652">
        <f t="shared" si="65"/>
        <v>17.146651819878535</v>
      </c>
      <c r="L100" s="653">
        <f t="shared" si="65"/>
        <v>5.651205325335976</v>
      </c>
      <c r="M100" s="654">
        <f t="shared" si="65"/>
        <v>0</v>
      </c>
      <c r="N100" s="655">
        <f t="shared" si="51"/>
        <v>2.6820707266160237</v>
      </c>
      <c r="O100" s="654">
        <f>IFERROR($D100*O120/100, 0)</f>
        <v>2.6820707266160237</v>
      </c>
      <c r="P100" s="653">
        <f t="shared" si="65"/>
        <v>0</v>
      </c>
      <c r="Q100" s="656">
        <f t="shared" si="65"/>
        <v>0.75796114118320301</v>
      </c>
      <c r="R100" s="134" t="s">
        <v>1322</v>
      </c>
      <c r="S100" s="134"/>
      <c r="T100" s="134"/>
      <c r="U100" s="134"/>
    </row>
    <row r="101" spans="1:21">
      <c r="A101" s="619"/>
      <c r="B101" s="649" t="s">
        <v>494</v>
      </c>
      <c r="C101" s="650" t="s">
        <v>589</v>
      </c>
      <c r="D101" s="728">
        <v>0</v>
      </c>
      <c r="E101" s="656">
        <f t="shared" si="62"/>
        <v>0</v>
      </c>
      <c r="F101" s="651">
        <f t="shared" si="64"/>
        <v>0</v>
      </c>
      <c r="G101" s="652">
        <f t="shared" si="64"/>
        <v>0</v>
      </c>
      <c r="H101" s="653">
        <f t="shared" si="64"/>
        <v>0</v>
      </c>
      <c r="I101" s="655">
        <f t="shared" si="58"/>
        <v>0</v>
      </c>
      <c r="J101" s="651">
        <f t="shared" si="65"/>
        <v>0</v>
      </c>
      <c r="K101" s="652">
        <f t="shared" si="65"/>
        <v>0</v>
      </c>
      <c r="L101" s="653">
        <f t="shared" si="65"/>
        <v>0</v>
      </c>
      <c r="M101" s="654">
        <f t="shared" si="65"/>
        <v>0</v>
      </c>
      <c r="N101" s="655">
        <f t="shared" si="51"/>
        <v>0</v>
      </c>
      <c r="O101" s="654">
        <f>IFERROR($D101*O121/100, 0)</f>
        <v>0</v>
      </c>
      <c r="P101" s="653">
        <f t="shared" si="65"/>
        <v>0</v>
      </c>
      <c r="Q101" s="656">
        <f t="shared" si="65"/>
        <v>0</v>
      </c>
      <c r="R101" s="512" t="s">
        <v>1359</v>
      </c>
      <c r="S101" s="512" t="s">
        <v>1360</v>
      </c>
      <c r="T101" s="512" t="s">
        <v>1361</v>
      </c>
      <c r="U101" s="512" t="s">
        <v>1362</v>
      </c>
    </row>
    <row r="102" spans="1:21">
      <c r="A102" s="619"/>
      <c r="B102" s="649" t="s">
        <v>638</v>
      </c>
      <c r="C102" s="650" t="s">
        <v>21</v>
      </c>
      <c r="D102" s="728">
        <v>0</v>
      </c>
      <c r="E102" s="656">
        <f t="shared" si="62"/>
        <v>0</v>
      </c>
      <c r="F102" s="651">
        <f t="shared" si="64"/>
        <v>0</v>
      </c>
      <c r="G102" s="652">
        <f t="shared" si="64"/>
        <v>0</v>
      </c>
      <c r="H102" s="653">
        <f t="shared" si="64"/>
        <v>0</v>
      </c>
      <c r="I102" s="655">
        <f t="shared" si="58"/>
        <v>0</v>
      </c>
      <c r="J102" s="651">
        <f t="shared" si="65"/>
        <v>0</v>
      </c>
      <c r="K102" s="652">
        <f t="shared" si="65"/>
        <v>0</v>
      </c>
      <c r="L102" s="653">
        <f t="shared" si="65"/>
        <v>0</v>
      </c>
      <c r="M102" s="654">
        <f t="shared" si="65"/>
        <v>0</v>
      </c>
      <c r="N102" s="655">
        <f t="shared" si="51"/>
        <v>0</v>
      </c>
      <c r="O102" s="654">
        <f>IFERROR($D102*O122/100, 0)</f>
        <v>0</v>
      </c>
      <c r="P102" s="653">
        <f t="shared" si="65"/>
        <v>0</v>
      </c>
      <c r="Q102" s="656">
        <f t="shared" si="65"/>
        <v>0</v>
      </c>
      <c r="R102" s="512" t="s">
        <v>1326</v>
      </c>
      <c r="S102" s="134"/>
      <c r="T102" s="134"/>
      <c r="U102" s="134"/>
    </row>
    <row r="103" spans="1:21">
      <c r="A103" s="619"/>
      <c r="B103" s="649" t="s">
        <v>639</v>
      </c>
      <c r="C103" s="650" t="s">
        <v>640</v>
      </c>
      <c r="D103" s="728">
        <v>3.2991774693877547</v>
      </c>
      <c r="E103" s="656">
        <f t="shared" si="62"/>
        <v>0.94832560967253077</v>
      </c>
      <c r="F103" s="651">
        <f t="shared" si="64"/>
        <v>0.1781443734279306</v>
      </c>
      <c r="G103" s="652">
        <f t="shared" si="64"/>
        <v>0.21441831788044297</v>
      </c>
      <c r="H103" s="653">
        <f t="shared" si="64"/>
        <v>0.55576291836415714</v>
      </c>
      <c r="I103" s="655">
        <f t="shared" si="58"/>
        <v>2.1762123393496702</v>
      </c>
      <c r="J103" s="651">
        <f t="shared" si="65"/>
        <v>1.0188373526610155</v>
      </c>
      <c r="K103" s="652">
        <f t="shared" si="65"/>
        <v>0.87048119458686035</v>
      </c>
      <c r="L103" s="653">
        <f t="shared" si="65"/>
        <v>0.28689379210179433</v>
      </c>
      <c r="M103" s="654">
        <f t="shared" si="65"/>
        <v>0</v>
      </c>
      <c r="N103" s="655">
        <f t="shared" si="51"/>
        <v>0.13616023434758839</v>
      </c>
      <c r="O103" s="654">
        <f>IFERROR($D103*O123/100, 0)</f>
        <v>0.13616023434758839</v>
      </c>
      <c r="P103" s="653">
        <f t="shared" si="65"/>
        <v>0</v>
      </c>
      <c r="Q103" s="656">
        <f t="shared" si="65"/>
        <v>3.8479286017965478E-2</v>
      </c>
      <c r="R103" s="512" t="s">
        <v>1328</v>
      </c>
      <c r="S103" s="134"/>
      <c r="T103" s="134"/>
      <c r="U103" s="134"/>
    </row>
    <row r="104" spans="1:21">
      <c r="A104" s="619"/>
      <c r="B104" s="641" t="s">
        <v>166</v>
      </c>
      <c r="C104" s="658" t="s">
        <v>25</v>
      </c>
      <c r="D104" s="643">
        <f>D105</f>
        <v>0</v>
      </c>
      <c r="E104" s="644">
        <f t="shared" si="62"/>
        <v>0</v>
      </c>
      <c r="F104" s="645">
        <f>F105</f>
        <v>0</v>
      </c>
      <c r="G104" s="646">
        <f>G105</f>
        <v>0</v>
      </c>
      <c r="H104" s="647">
        <f>H105</f>
        <v>0</v>
      </c>
      <c r="I104" s="643">
        <f t="shared" si="58"/>
        <v>0</v>
      </c>
      <c r="J104" s="645">
        <f t="shared" ref="J104:Q104" si="66">J105</f>
        <v>0</v>
      </c>
      <c r="K104" s="646">
        <f t="shared" si="66"/>
        <v>0</v>
      </c>
      <c r="L104" s="647">
        <f t="shared" si="66"/>
        <v>0</v>
      </c>
      <c r="M104" s="648">
        <f t="shared" si="66"/>
        <v>0</v>
      </c>
      <c r="N104" s="643">
        <f t="shared" si="51"/>
        <v>0</v>
      </c>
      <c r="O104" s="648">
        <f>O105</f>
        <v>0</v>
      </c>
      <c r="P104" s="647">
        <f t="shared" si="66"/>
        <v>0</v>
      </c>
      <c r="Q104" s="644">
        <f t="shared" si="66"/>
        <v>0</v>
      </c>
      <c r="S104" s="134"/>
      <c r="T104" s="134"/>
      <c r="U104" s="134"/>
    </row>
    <row r="105" spans="1:21">
      <c r="A105" s="619"/>
      <c r="B105" s="649" t="s">
        <v>495</v>
      </c>
      <c r="C105" s="659" t="s">
        <v>641</v>
      </c>
      <c r="D105" s="728">
        <v>0</v>
      </c>
      <c r="E105" s="656">
        <f t="shared" si="62"/>
        <v>0</v>
      </c>
      <c r="F105" s="651">
        <f>IFERROR($D105*F124/100, 0)</f>
        <v>0</v>
      </c>
      <c r="G105" s="652">
        <f>IFERROR($D105*G124/100, 0)</f>
        <v>0</v>
      </c>
      <c r="H105" s="653">
        <f>IFERROR($D105*H124/100, 0)</f>
        <v>0</v>
      </c>
      <c r="I105" s="655">
        <f t="shared" si="58"/>
        <v>0</v>
      </c>
      <c r="J105" s="651">
        <f t="shared" ref="J105:Q105" si="67">IFERROR($D105*J124/100, 0)</f>
        <v>0</v>
      </c>
      <c r="K105" s="652">
        <f t="shared" si="67"/>
        <v>0</v>
      </c>
      <c r="L105" s="653">
        <f t="shared" si="67"/>
        <v>0</v>
      </c>
      <c r="M105" s="654">
        <f t="shared" si="67"/>
        <v>0</v>
      </c>
      <c r="N105" s="655">
        <f t="shared" si="51"/>
        <v>0</v>
      </c>
      <c r="O105" s="654">
        <f>IFERROR($D105*O124/100, 0)</f>
        <v>0</v>
      </c>
      <c r="P105" s="653">
        <f t="shared" si="67"/>
        <v>0</v>
      </c>
      <c r="Q105" s="656">
        <f t="shared" si="67"/>
        <v>0</v>
      </c>
      <c r="R105" s="512" t="s">
        <v>1330</v>
      </c>
      <c r="S105" s="134"/>
      <c r="T105" s="134"/>
      <c r="U105" s="134"/>
    </row>
    <row r="106" spans="1:21">
      <c r="A106" s="619"/>
      <c r="B106" s="641" t="s">
        <v>168</v>
      </c>
      <c r="C106" s="658" t="s">
        <v>31</v>
      </c>
      <c r="D106" s="643">
        <f>D107+D108</f>
        <v>0</v>
      </c>
      <c r="E106" s="644">
        <f t="shared" si="62"/>
        <v>0</v>
      </c>
      <c r="F106" s="645">
        <f>F107+F108</f>
        <v>0</v>
      </c>
      <c r="G106" s="646">
        <f>G107+G108</f>
        <v>0</v>
      </c>
      <c r="H106" s="647">
        <f>H107+H108</f>
        <v>0</v>
      </c>
      <c r="I106" s="643">
        <f t="shared" si="58"/>
        <v>0</v>
      </c>
      <c r="J106" s="645">
        <f t="shared" ref="J106:Q106" si="68">J107+J108</f>
        <v>0</v>
      </c>
      <c r="K106" s="646">
        <f t="shared" si="68"/>
        <v>0</v>
      </c>
      <c r="L106" s="647">
        <f t="shared" si="68"/>
        <v>0</v>
      </c>
      <c r="M106" s="648">
        <f t="shared" si="68"/>
        <v>0</v>
      </c>
      <c r="N106" s="643">
        <f t="shared" si="51"/>
        <v>0</v>
      </c>
      <c r="O106" s="648">
        <f>O107+O108</f>
        <v>0</v>
      </c>
      <c r="P106" s="647">
        <f t="shared" si="68"/>
        <v>0</v>
      </c>
      <c r="Q106" s="644">
        <f t="shared" si="68"/>
        <v>0</v>
      </c>
      <c r="R106" s="512"/>
      <c r="S106" s="134"/>
      <c r="T106" s="134"/>
      <c r="U106" s="134"/>
    </row>
    <row r="107" spans="1:21">
      <c r="A107" s="619"/>
      <c r="B107" s="660" t="s">
        <v>496</v>
      </c>
      <c r="C107" s="659" t="s">
        <v>594</v>
      </c>
      <c r="D107" s="728">
        <v>0</v>
      </c>
      <c r="E107" s="656">
        <f t="shared" si="62"/>
        <v>0</v>
      </c>
      <c r="F107" s="651">
        <f t="shared" ref="F107:H108" si="69">IFERROR($D107*F125/100, 0)</f>
        <v>0</v>
      </c>
      <c r="G107" s="652">
        <f t="shared" si="69"/>
        <v>0</v>
      </c>
      <c r="H107" s="653">
        <f t="shared" si="69"/>
        <v>0</v>
      </c>
      <c r="I107" s="655">
        <f t="shared" si="58"/>
        <v>0</v>
      </c>
      <c r="J107" s="651">
        <f t="shared" ref="J107:Q108" si="70">IFERROR($D107*J125/100, 0)</f>
        <v>0</v>
      </c>
      <c r="K107" s="652">
        <f t="shared" si="70"/>
        <v>0</v>
      </c>
      <c r="L107" s="653">
        <f t="shared" si="70"/>
        <v>0</v>
      </c>
      <c r="M107" s="654">
        <f t="shared" si="70"/>
        <v>0</v>
      </c>
      <c r="N107" s="655">
        <f t="shared" si="51"/>
        <v>0</v>
      </c>
      <c r="O107" s="654">
        <f>IFERROR($D107*O125/100, 0)</f>
        <v>0</v>
      </c>
      <c r="P107" s="653">
        <f t="shared" si="70"/>
        <v>0</v>
      </c>
      <c r="Q107" s="656">
        <f t="shared" si="70"/>
        <v>0</v>
      </c>
      <c r="R107" s="512" t="s">
        <v>1334</v>
      </c>
      <c r="S107" s="134"/>
      <c r="T107" s="134"/>
      <c r="U107" s="134"/>
    </row>
    <row r="108" spans="1:21" ht="26.25">
      <c r="A108" s="619"/>
      <c r="B108" s="660" t="s">
        <v>497</v>
      </c>
      <c r="C108" s="712" t="s">
        <v>596</v>
      </c>
      <c r="D108" s="728">
        <v>0</v>
      </c>
      <c r="E108" s="656">
        <f t="shared" si="62"/>
        <v>0</v>
      </c>
      <c r="F108" s="651">
        <f t="shared" si="69"/>
        <v>0</v>
      </c>
      <c r="G108" s="652">
        <f t="shared" si="69"/>
        <v>0</v>
      </c>
      <c r="H108" s="653">
        <f t="shared" si="69"/>
        <v>0</v>
      </c>
      <c r="I108" s="655">
        <f t="shared" si="58"/>
        <v>0</v>
      </c>
      <c r="J108" s="651">
        <f t="shared" si="70"/>
        <v>0</v>
      </c>
      <c r="K108" s="652">
        <f t="shared" si="70"/>
        <v>0</v>
      </c>
      <c r="L108" s="653">
        <f t="shared" si="70"/>
        <v>0</v>
      </c>
      <c r="M108" s="654">
        <f t="shared" si="70"/>
        <v>0</v>
      </c>
      <c r="N108" s="655">
        <f t="shared" si="51"/>
        <v>0</v>
      </c>
      <c r="O108" s="654">
        <f>IFERROR($D108*O126/100, 0)</f>
        <v>0</v>
      </c>
      <c r="P108" s="653">
        <f t="shared" si="70"/>
        <v>0</v>
      </c>
      <c r="Q108" s="656">
        <f t="shared" si="70"/>
        <v>0</v>
      </c>
      <c r="R108" s="512" t="s">
        <v>1336</v>
      </c>
      <c r="S108" s="134"/>
      <c r="T108" s="134"/>
      <c r="U108" s="134"/>
    </row>
    <row r="109" spans="1:21">
      <c r="A109" s="619"/>
      <c r="B109" s="641" t="s">
        <v>170</v>
      </c>
      <c r="C109" s="669" t="s">
        <v>37</v>
      </c>
      <c r="D109" s="670">
        <f>D110+D111</f>
        <v>0</v>
      </c>
      <c r="E109" s="671">
        <f t="shared" si="62"/>
        <v>0</v>
      </c>
      <c r="F109" s="672">
        <f>F110+F111</f>
        <v>0</v>
      </c>
      <c r="G109" s="673">
        <f>G110+G111</f>
        <v>0</v>
      </c>
      <c r="H109" s="674">
        <f>H110+H111</f>
        <v>0</v>
      </c>
      <c r="I109" s="675">
        <f t="shared" si="58"/>
        <v>0</v>
      </c>
      <c r="J109" s="672">
        <f t="shared" ref="J109:Q109" si="71">J110+J111</f>
        <v>0</v>
      </c>
      <c r="K109" s="673">
        <f t="shared" si="71"/>
        <v>0</v>
      </c>
      <c r="L109" s="674">
        <f t="shared" si="71"/>
        <v>0</v>
      </c>
      <c r="M109" s="676">
        <f t="shared" si="71"/>
        <v>0</v>
      </c>
      <c r="N109" s="675">
        <f t="shared" si="51"/>
        <v>0</v>
      </c>
      <c r="O109" s="676">
        <f>O110+O111</f>
        <v>0</v>
      </c>
      <c r="P109" s="674">
        <f t="shared" si="71"/>
        <v>0</v>
      </c>
      <c r="Q109" s="671">
        <f t="shared" si="71"/>
        <v>0</v>
      </c>
      <c r="R109" s="512"/>
      <c r="S109" s="134"/>
      <c r="T109" s="134"/>
      <c r="U109" s="134"/>
    </row>
    <row r="110" spans="1:21">
      <c r="A110" s="619"/>
      <c r="B110" s="677" t="s">
        <v>642</v>
      </c>
      <c r="C110" s="678" t="s">
        <v>39</v>
      </c>
      <c r="D110" s="729">
        <v>0</v>
      </c>
      <c r="E110" s="656">
        <f t="shared" si="62"/>
        <v>0</v>
      </c>
      <c r="F110" s="651">
        <f t="shared" ref="F110:H111" si="72">IFERROR($D110*F127/100, 0)</f>
        <v>0</v>
      </c>
      <c r="G110" s="652">
        <f t="shared" si="72"/>
        <v>0</v>
      </c>
      <c r="H110" s="653">
        <f t="shared" si="72"/>
        <v>0</v>
      </c>
      <c r="I110" s="655">
        <f t="shared" si="58"/>
        <v>0</v>
      </c>
      <c r="J110" s="651">
        <f t="shared" ref="J110:Q111" si="73">IFERROR($D110*J127/100, 0)</f>
        <v>0</v>
      </c>
      <c r="K110" s="652">
        <f t="shared" si="73"/>
        <v>0</v>
      </c>
      <c r="L110" s="653">
        <f t="shared" si="73"/>
        <v>0</v>
      </c>
      <c r="M110" s="654">
        <f t="shared" si="73"/>
        <v>0</v>
      </c>
      <c r="N110" s="655">
        <f t="shared" si="51"/>
        <v>0</v>
      </c>
      <c r="O110" s="654">
        <f>IFERROR($D110*O127/100, 0)</f>
        <v>0</v>
      </c>
      <c r="P110" s="653">
        <f t="shared" si="73"/>
        <v>0</v>
      </c>
      <c r="Q110" s="656">
        <f t="shared" si="73"/>
        <v>0</v>
      </c>
      <c r="R110" s="134" t="s">
        <v>1338</v>
      </c>
      <c r="S110" s="134"/>
      <c r="T110" s="134"/>
      <c r="U110" s="134"/>
    </row>
    <row r="111" spans="1:21">
      <c r="A111" s="619"/>
      <c r="B111" s="677" t="s">
        <v>643</v>
      </c>
      <c r="C111" s="686" t="s">
        <v>644</v>
      </c>
      <c r="D111" s="730">
        <v>0</v>
      </c>
      <c r="E111" s="656">
        <f t="shared" si="62"/>
        <v>0</v>
      </c>
      <c r="F111" s="651">
        <f t="shared" si="72"/>
        <v>0</v>
      </c>
      <c r="G111" s="652">
        <f t="shared" si="72"/>
        <v>0</v>
      </c>
      <c r="H111" s="653">
        <f t="shared" si="72"/>
        <v>0</v>
      </c>
      <c r="I111" s="655">
        <f t="shared" si="58"/>
        <v>0</v>
      </c>
      <c r="J111" s="651">
        <f t="shared" si="73"/>
        <v>0</v>
      </c>
      <c r="K111" s="652">
        <f t="shared" si="73"/>
        <v>0</v>
      </c>
      <c r="L111" s="653">
        <f t="shared" si="73"/>
        <v>0</v>
      </c>
      <c r="M111" s="654">
        <f t="shared" si="73"/>
        <v>0</v>
      </c>
      <c r="N111" s="655">
        <f t="shared" si="51"/>
        <v>0</v>
      </c>
      <c r="O111" s="654">
        <f>IFERROR($D111*O128/100, 0)</f>
        <v>0</v>
      </c>
      <c r="P111" s="653">
        <f t="shared" si="73"/>
        <v>0</v>
      </c>
      <c r="Q111" s="656">
        <f t="shared" si="73"/>
        <v>0</v>
      </c>
      <c r="R111" s="134" t="s">
        <v>1340</v>
      </c>
      <c r="S111" s="134"/>
      <c r="T111" s="134"/>
      <c r="U111" s="134"/>
    </row>
    <row r="112" spans="1:21">
      <c r="A112" s="619"/>
      <c r="B112" s="688" t="s">
        <v>172</v>
      </c>
      <c r="C112" s="689" t="s">
        <v>597</v>
      </c>
      <c r="D112" s="670">
        <f>D113+D114+D115</f>
        <v>0</v>
      </c>
      <c r="E112" s="671">
        <f t="shared" ref="E112:Q112" si="74">E113+E114+E115</f>
        <v>0</v>
      </c>
      <c r="F112" s="672">
        <f t="shared" si="74"/>
        <v>0</v>
      </c>
      <c r="G112" s="673">
        <f t="shared" si="74"/>
        <v>0</v>
      </c>
      <c r="H112" s="674">
        <f t="shared" si="74"/>
        <v>0</v>
      </c>
      <c r="I112" s="675">
        <f t="shared" si="74"/>
        <v>0</v>
      </c>
      <c r="J112" s="672">
        <f t="shared" si="74"/>
        <v>0</v>
      </c>
      <c r="K112" s="673">
        <f t="shared" si="74"/>
        <v>0</v>
      </c>
      <c r="L112" s="674">
        <f t="shared" si="74"/>
        <v>0</v>
      </c>
      <c r="M112" s="676">
        <f t="shared" si="74"/>
        <v>0</v>
      </c>
      <c r="N112" s="675">
        <f t="shared" si="51"/>
        <v>0</v>
      </c>
      <c r="O112" s="676">
        <f>O113+O114+O115</f>
        <v>0</v>
      </c>
      <c r="P112" s="674">
        <f t="shared" si="74"/>
        <v>0</v>
      </c>
      <c r="Q112" s="671">
        <f t="shared" si="74"/>
        <v>0</v>
      </c>
      <c r="S112" s="134"/>
      <c r="T112" s="134"/>
      <c r="U112" s="134"/>
    </row>
    <row r="113" spans="1:21">
      <c r="A113" s="619"/>
      <c r="B113" s="690" t="s">
        <v>501</v>
      </c>
      <c r="C113" s="686" t="s">
        <v>1358</v>
      </c>
      <c r="D113" s="730">
        <v>0</v>
      </c>
      <c r="E113" s="656">
        <f>SUM(F113:H113)</f>
        <v>0</v>
      </c>
      <c r="F113" s="651">
        <f t="shared" ref="F113:H115" si="75">IFERROR($D113*F129/100, 0)</f>
        <v>0</v>
      </c>
      <c r="G113" s="652">
        <f t="shared" si="75"/>
        <v>0</v>
      </c>
      <c r="H113" s="653">
        <f t="shared" si="75"/>
        <v>0</v>
      </c>
      <c r="I113" s="655">
        <f t="shared" si="58"/>
        <v>0</v>
      </c>
      <c r="J113" s="651">
        <f t="shared" ref="J113:Q115" si="76">IFERROR($D113*J129/100, 0)</f>
        <v>0</v>
      </c>
      <c r="K113" s="652">
        <f t="shared" si="76"/>
        <v>0</v>
      </c>
      <c r="L113" s="653">
        <f t="shared" si="76"/>
        <v>0</v>
      </c>
      <c r="M113" s="654">
        <f t="shared" si="76"/>
        <v>0</v>
      </c>
      <c r="N113" s="655">
        <f t="shared" si="51"/>
        <v>0</v>
      </c>
      <c r="O113" s="654">
        <f>IFERROR($D113*O129/100, 0)</f>
        <v>0</v>
      </c>
      <c r="P113" s="653">
        <f t="shared" si="76"/>
        <v>0</v>
      </c>
      <c r="Q113" s="656">
        <f t="shared" si="76"/>
        <v>0</v>
      </c>
      <c r="R113" s="134" t="s">
        <v>1342</v>
      </c>
      <c r="S113" s="134"/>
      <c r="T113" s="134"/>
      <c r="U113" s="134"/>
    </row>
    <row r="114" spans="1:21">
      <c r="A114" s="619"/>
      <c r="B114" s="677" t="s">
        <v>502</v>
      </c>
      <c r="C114" s="686" t="s">
        <v>1358</v>
      </c>
      <c r="D114" s="730">
        <v>0</v>
      </c>
      <c r="E114" s="656">
        <f>SUM(F114:H114)</f>
        <v>0</v>
      </c>
      <c r="F114" s="651">
        <f t="shared" si="75"/>
        <v>0</v>
      </c>
      <c r="G114" s="652">
        <f t="shared" si="75"/>
        <v>0</v>
      </c>
      <c r="H114" s="653">
        <f t="shared" si="75"/>
        <v>0</v>
      </c>
      <c r="I114" s="655">
        <f t="shared" si="58"/>
        <v>0</v>
      </c>
      <c r="J114" s="651">
        <f t="shared" si="76"/>
        <v>0</v>
      </c>
      <c r="K114" s="652">
        <f t="shared" si="76"/>
        <v>0</v>
      </c>
      <c r="L114" s="653">
        <f t="shared" si="76"/>
        <v>0</v>
      </c>
      <c r="M114" s="654">
        <f t="shared" si="76"/>
        <v>0</v>
      </c>
      <c r="N114" s="655">
        <f t="shared" si="51"/>
        <v>0</v>
      </c>
      <c r="O114" s="654">
        <f>IFERROR($D114*O130/100, 0)</f>
        <v>0</v>
      </c>
      <c r="P114" s="653">
        <f t="shared" si="76"/>
        <v>0</v>
      </c>
      <c r="Q114" s="656">
        <f t="shared" si="76"/>
        <v>0</v>
      </c>
      <c r="R114" s="134" t="s">
        <v>1344</v>
      </c>
      <c r="S114" s="134"/>
      <c r="T114" s="134"/>
      <c r="U114" s="134"/>
    </row>
    <row r="115" spans="1:21" ht="15.75" thickBot="1">
      <c r="A115" s="619"/>
      <c r="B115" s="731" t="s">
        <v>503</v>
      </c>
      <c r="C115" s="692" t="s">
        <v>1358</v>
      </c>
      <c r="D115" s="728">
        <v>0</v>
      </c>
      <c r="E115" s="656">
        <f>SUM(F115:H115)</f>
        <v>0</v>
      </c>
      <c r="F115" s="651">
        <f t="shared" si="75"/>
        <v>0</v>
      </c>
      <c r="G115" s="652">
        <f t="shared" si="75"/>
        <v>0</v>
      </c>
      <c r="H115" s="653">
        <f t="shared" si="75"/>
        <v>0</v>
      </c>
      <c r="I115" s="655">
        <f t="shared" si="58"/>
        <v>0</v>
      </c>
      <c r="J115" s="651">
        <f t="shared" si="76"/>
        <v>0</v>
      </c>
      <c r="K115" s="652">
        <f t="shared" si="76"/>
        <v>0</v>
      </c>
      <c r="L115" s="653">
        <f t="shared" si="76"/>
        <v>0</v>
      </c>
      <c r="M115" s="654">
        <f t="shared" si="76"/>
        <v>0</v>
      </c>
      <c r="N115" s="655">
        <f t="shared" si="51"/>
        <v>0</v>
      </c>
      <c r="O115" s="654">
        <f>IFERROR($D115*O131/100, 0)</f>
        <v>0</v>
      </c>
      <c r="P115" s="653">
        <f t="shared" si="76"/>
        <v>0</v>
      </c>
      <c r="Q115" s="656">
        <f t="shared" si="76"/>
        <v>0</v>
      </c>
      <c r="R115" s="134" t="s">
        <v>1346</v>
      </c>
      <c r="S115" s="134"/>
      <c r="T115" s="134"/>
      <c r="U115" s="134"/>
    </row>
    <row r="116" spans="1:21" ht="64.5" thickBot="1">
      <c r="A116" s="619"/>
      <c r="B116" s="738" t="s">
        <v>76</v>
      </c>
      <c r="C116" s="623" t="s">
        <v>645</v>
      </c>
      <c r="D116" s="623" t="s">
        <v>246</v>
      </c>
      <c r="E116" s="624" t="s">
        <v>247</v>
      </c>
      <c r="F116" s="625" t="s">
        <v>248</v>
      </c>
      <c r="G116" s="626" t="s">
        <v>249</v>
      </c>
      <c r="H116" s="627" t="s">
        <v>250</v>
      </c>
      <c r="I116" s="623" t="s">
        <v>251</v>
      </c>
      <c r="J116" s="625" t="s">
        <v>252</v>
      </c>
      <c r="K116" s="626" t="s">
        <v>253</v>
      </c>
      <c r="L116" s="627" t="s">
        <v>254</v>
      </c>
      <c r="M116" s="629" t="s">
        <v>255</v>
      </c>
      <c r="N116" s="630" t="s">
        <v>256</v>
      </c>
      <c r="O116" s="625" t="s">
        <v>586</v>
      </c>
      <c r="P116" s="627" t="s">
        <v>258</v>
      </c>
      <c r="Q116" s="632" t="s">
        <v>259</v>
      </c>
      <c r="S116" s="134"/>
      <c r="T116" s="134"/>
      <c r="U116" s="134"/>
    </row>
    <row r="117" spans="1:21" s="133" customFormat="1">
      <c r="A117" s="619"/>
      <c r="B117" s="874" t="s">
        <v>205</v>
      </c>
      <c r="C117" s="740" t="s">
        <v>646</v>
      </c>
      <c r="D117" s="741">
        <f t="shared" ref="D117:D132" si="77">O117+E117+I117+M117+P117+Q117</f>
        <v>100</v>
      </c>
      <c r="E117" s="742">
        <f t="shared" ref="E117:E132" si="78">SUM(F117:H117)</f>
        <v>28.744304253766511</v>
      </c>
      <c r="F117" s="897">
        <f>'4'!F$235</f>
        <v>5.3996602207940558</v>
      </c>
      <c r="G117" s="898">
        <f>'4'!G$235</f>
        <v>6.4991447071270674</v>
      </c>
      <c r="H117" s="899">
        <f>'4'!H$235</f>
        <v>16.845499325845388</v>
      </c>
      <c r="I117" s="746">
        <f t="shared" ref="I117:I132" si="79">SUM(J117:L117)</f>
        <v>65.962269673038264</v>
      </c>
      <c r="J117" s="897">
        <f>'4'!J$235</f>
        <v>30.881556452011242</v>
      </c>
      <c r="K117" s="898">
        <f>'4'!K$235</f>
        <v>26.384794472678063</v>
      </c>
      <c r="L117" s="899">
        <f>'4'!L$235</f>
        <v>8.6959187483489551</v>
      </c>
      <c r="M117" s="900">
        <f>'4'!M$235</f>
        <v>0</v>
      </c>
      <c r="N117" s="748">
        <f t="shared" si="51"/>
        <v>4.1270963932975802</v>
      </c>
      <c r="O117" s="901">
        <f>'4'!O$235</f>
        <v>4.1270963932975802</v>
      </c>
      <c r="P117" s="899">
        <f>'4'!P$235</f>
        <v>0</v>
      </c>
      <c r="Q117" s="748">
        <f>'4'!Q$235</f>
        <v>1.1663296798976466</v>
      </c>
      <c r="R117" s="134"/>
      <c r="S117" s="134"/>
      <c r="T117" s="134"/>
      <c r="U117" s="134"/>
    </row>
    <row r="118" spans="1:21" s="133" customFormat="1">
      <c r="A118" s="619"/>
      <c r="B118" s="875" t="s">
        <v>207</v>
      </c>
      <c r="C118" s="752" t="s">
        <v>647</v>
      </c>
      <c r="D118" s="753">
        <f t="shared" si="77"/>
        <v>100</v>
      </c>
      <c r="E118" s="754">
        <f t="shared" si="78"/>
        <v>28.744304253766511</v>
      </c>
      <c r="F118" s="902">
        <f>'4'!F$235</f>
        <v>5.3996602207940558</v>
      </c>
      <c r="G118" s="903">
        <f>'4'!G$235</f>
        <v>6.4991447071270674</v>
      </c>
      <c r="H118" s="904">
        <f>'4'!H$235</f>
        <v>16.845499325845388</v>
      </c>
      <c r="I118" s="758">
        <f t="shared" si="79"/>
        <v>65.962269673038264</v>
      </c>
      <c r="J118" s="902">
        <f>'4'!J$235</f>
        <v>30.881556452011242</v>
      </c>
      <c r="K118" s="903">
        <f>'4'!K$235</f>
        <v>26.384794472678063</v>
      </c>
      <c r="L118" s="904">
        <f>'4'!L$235</f>
        <v>8.6959187483489551</v>
      </c>
      <c r="M118" s="905">
        <f>'4'!M$235</f>
        <v>0</v>
      </c>
      <c r="N118" s="748">
        <f t="shared" si="51"/>
        <v>4.1270963932975802</v>
      </c>
      <c r="O118" s="901">
        <f>'4'!O$235</f>
        <v>4.1270963932975802</v>
      </c>
      <c r="P118" s="904">
        <f>'4'!P$235</f>
        <v>0</v>
      </c>
      <c r="Q118" s="760">
        <f>'4'!Q$235</f>
        <v>1.1663296798976466</v>
      </c>
      <c r="R118" s="134"/>
      <c r="S118" s="134"/>
      <c r="T118" s="134"/>
      <c r="U118" s="134"/>
    </row>
    <row r="119" spans="1:21" s="133" customFormat="1">
      <c r="A119" s="619"/>
      <c r="B119" s="875" t="s">
        <v>215</v>
      </c>
      <c r="C119" s="752" t="s">
        <v>648</v>
      </c>
      <c r="D119" s="753">
        <f t="shared" si="77"/>
        <v>100</v>
      </c>
      <c r="E119" s="754">
        <f t="shared" si="78"/>
        <v>28.744304253766511</v>
      </c>
      <c r="F119" s="902">
        <f>'4'!F$235</f>
        <v>5.3996602207940558</v>
      </c>
      <c r="G119" s="903">
        <f>'4'!G$235</f>
        <v>6.4991447071270674</v>
      </c>
      <c r="H119" s="904">
        <f>'4'!H$235</f>
        <v>16.845499325845388</v>
      </c>
      <c r="I119" s="758">
        <f t="shared" si="79"/>
        <v>65.962269673038264</v>
      </c>
      <c r="J119" s="902">
        <f>'4'!J$235</f>
        <v>30.881556452011242</v>
      </c>
      <c r="K119" s="903">
        <f>'4'!K$235</f>
        <v>26.384794472678063</v>
      </c>
      <c r="L119" s="904">
        <f>'4'!L$235</f>
        <v>8.6959187483489551</v>
      </c>
      <c r="M119" s="905">
        <f>'4'!M$235</f>
        <v>0</v>
      </c>
      <c r="N119" s="748">
        <f t="shared" si="51"/>
        <v>4.1270963932975802</v>
      </c>
      <c r="O119" s="901">
        <f>'4'!O$235</f>
        <v>4.1270963932975802</v>
      </c>
      <c r="P119" s="904">
        <f>'4'!P$235</f>
        <v>0</v>
      </c>
      <c r="Q119" s="760">
        <f>'4'!Q$235</f>
        <v>1.1663296798976466</v>
      </c>
      <c r="R119" s="134"/>
      <c r="S119" s="134"/>
      <c r="T119" s="134"/>
      <c r="U119" s="134"/>
    </row>
    <row r="120" spans="1:21" s="133" customFormat="1">
      <c r="A120" s="619"/>
      <c r="B120" s="876" t="s">
        <v>649</v>
      </c>
      <c r="C120" s="752" t="s">
        <v>650</v>
      </c>
      <c r="D120" s="753">
        <f t="shared" si="77"/>
        <v>100</v>
      </c>
      <c r="E120" s="754">
        <f t="shared" si="78"/>
        <v>28.744304253766511</v>
      </c>
      <c r="F120" s="902">
        <f>'4'!F$235</f>
        <v>5.3996602207940558</v>
      </c>
      <c r="G120" s="903">
        <f>'4'!G$235</f>
        <v>6.4991447071270674</v>
      </c>
      <c r="H120" s="904">
        <f>'4'!H$235</f>
        <v>16.845499325845388</v>
      </c>
      <c r="I120" s="758">
        <f t="shared" si="79"/>
        <v>65.962269673038264</v>
      </c>
      <c r="J120" s="902">
        <f>'4'!J$235</f>
        <v>30.881556452011242</v>
      </c>
      <c r="K120" s="903">
        <f>'4'!K$235</f>
        <v>26.384794472678063</v>
      </c>
      <c r="L120" s="904">
        <f>'4'!L$235</f>
        <v>8.6959187483489551</v>
      </c>
      <c r="M120" s="905">
        <f>'4'!M$235</f>
        <v>0</v>
      </c>
      <c r="N120" s="748">
        <f t="shared" si="51"/>
        <v>4.1270963932975802</v>
      </c>
      <c r="O120" s="901">
        <f>'4'!O$235</f>
        <v>4.1270963932975802</v>
      </c>
      <c r="P120" s="904">
        <f>'4'!P$235</f>
        <v>0</v>
      </c>
      <c r="Q120" s="760">
        <f>'4'!Q$235</f>
        <v>1.1663296798976466</v>
      </c>
      <c r="R120" s="134"/>
      <c r="S120" s="134"/>
      <c r="T120" s="134"/>
      <c r="U120" s="134"/>
    </row>
    <row r="121" spans="1:21" s="133" customFormat="1">
      <c r="A121" s="619"/>
      <c r="B121" s="875" t="s">
        <v>651</v>
      </c>
      <c r="C121" s="752" t="s">
        <v>652</v>
      </c>
      <c r="D121" s="753">
        <f t="shared" si="77"/>
        <v>100</v>
      </c>
      <c r="E121" s="754">
        <f t="shared" si="78"/>
        <v>28.744304253766511</v>
      </c>
      <c r="F121" s="902">
        <f>'4'!F$235</f>
        <v>5.3996602207940558</v>
      </c>
      <c r="G121" s="903">
        <f>'4'!G$235</f>
        <v>6.4991447071270674</v>
      </c>
      <c r="H121" s="904">
        <f>'4'!H$235</f>
        <v>16.845499325845388</v>
      </c>
      <c r="I121" s="758">
        <f t="shared" si="79"/>
        <v>65.962269673038264</v>
      </c>
      <c r="J121" s="902">
        <f>'4'!J$235</f>
        <v>30.881556452011242</v>
      </c>
      <c r="K121" s="903">
        <f>'4'!K$235</f>
        <v>26.384794472678063</v>
      </c>
      <c r="L121" s="904">
        <f>'4'!L$235</f>
        <v>8.6959187483489551</v>
      </c>
      <c r="M121" s="905">
        <f>'4'!M$235</f>
        <v>0</v>
      </c>
      <c r="N121" s="748">
        <f t="shared" si="51"/>
        <v>4.1270963932975802</v>
      </c>
      <c r="O121" s="901">
        <f>'4'!O$235</f>
        <v>4.1270963932975802</v>
      </c>
      <c r="P121" s="904">
        <f>'4'!P$235</f>
        <v>0</v>
      </c>
      <c r="Q121" s="760">
        <f>'4'!Q$235</f>
        <v>1.1663296798976466</v>
      </c>
      <c r="R121" s="134"/>
      <c r="S121" s="134"/>
      <c r="T121" s="134"/>
      <c r="U121" s="134"/>
    </row>
    <row r="122" spans="1:21" s="133" customFormat="1">
      <c r="A122" s="619"/>
      <c r="B122" s="875" t="s">
        <v>653</v>
      </c>
      <c r="C122" s="752" t="s">
        <v>654</v>
      </c>
      <c r="D122" s="753">
        <f t="shared" si="77"/>
        <v>100</v>
      </c>
      <c r="E122" s="754">
        <f t="shared" si="78"/>
        <v>28.744304253766511</v>
      </c>
      <c r="F122" s="902">
        <f>'4'!F$235</f>
        <v>5.3996602207940558</v>
      </c>
      <c r="G122" s="903">
        <f>'4'!G$235</f>
        <v>6.4991447071270674</v>
      </c>
      <c r="H122" s="904">
        <f>'4'!H$235</f>
        <v>16.845499325845388</v>
      </c>
      <c r="I122" s="758">
        <f t="shared" si="79"/>
        <v>65.962269673038264</v>
      </c>
      <c r="J122" s="902">
        <f>'4'!J$235</f>
        <v>30.881556452011242</v>
      </c>
      <c r="K122" s="903">
        <f>'4'!K$235</f>
        <v>26.384794472678063</v>
      </c>
      <c r="L122" s="904">
        <f>'4'!L$235</f>
        <v>8.6959187483489551</v>
      </c>
      <c r="M122" s="905">
        <f>'4'!M$235</f>
        <v>0</v>
      </c>
      <c r="N122" s="748">
        <f t="shared" si="51"/>
        <v>4.1270963932975802</v>
      </c>
      <c r="O122" s="901">
        <f>'4'!O$235</f>
        <v>4.1270963932975802</v>
      </c>
      <c r="P122" s="904">
        <f>'4'!P$235</f>
        <v>0</v>
      </c>
      <c r="Q122" s="760">
        <f>'4'!Q$235</f>
        <v>1.1663296798976466</v>
      </c>
      <c r="R122" s="134"/>
      <c r="S122" s="134"/>
      <c r="T122" s="134"/>
      <c r="U122" s="134"/>
    </row>
    <row r="123" spans="1:21" s="133" customFormat="1">
      <c r="A123" s="619"/>
      <c r="B123" s="875" t="s">
        <v>655</v>
      </c>
      <c r="C123" s="752" t="s">
        <v>656</v>
      </c>
      <c r="D123" s="753">
        <f t="shared" si="77"/>
        <v>100</v>
      </c>
      <c r="E123" s="754">
        <f t="shared" si="78"/>
        <v>28.744304253766511</v>
      </c>
      <c r="F123" s="902">
        <f>'4'!F$235</f>
        <v>5.3996602207940558</v>
      </c>
      <c r="G123" s="903">
        <f>'4'!G$235</f>
        <v>6.4991447071270674</v>
      </c>
      <c r="H123" s="904">
        <f>'4'!H$235</f>
        <v>16.845499325845388</v>
      </c>
      <c r="I123" s="758">
        <f t="shared" si="79"/>
        <v>65.962269673038264</v>
      </c>
      <c r="J123" s="902">
        <f>'4'!J$235</f>
        <v>30.881556452011242</v>
      </c>
      <c r="K123" s="903">
        <f>'4'!K$235</f>
        <v>26.384794472678063</v>
      </c>
      <c r="L123" s="904">
        <f>'4'!L$235</f>
        <v>8.6959187483489551</v>
      </c>
      <c r="M123" s="905">
        <f>'4'!M$235</f>
        <v>0</v>
      </c>
      <c r="N123" s="748">
        <f t="shared" si="51"/>
        <v>4.1270963932975802</v>
      </c>
      <c r="O123" s="901">
        <f>'4'!O$235</f>
        <v>4.1270963932975802</v>
      </c>
      <c r="P123" s="904">
        <f>'4'!P$235</f>
        <v>0</v>
      </c>
      <c r="Q123" s="760">
        <f>'4'!Q$235</f>
        <v>1.1663296798976466</v>
      </c>
      <c r="R123" s="134"/>
      <c r="S123" s="134"/>
      <c r="T123" s="134"/>
      <c r="U123" s="134"/>
    </row>
    <row r="124" spans="1:21" s="133" customFormat="1">
      <c r="A124" s="619"/>
      <c r="B124" s="876" t="s">
        <v>657</v>
      </c>
      <c r="C124" s="752" t="s">
        <v>658</v>
      </c>
      <c r="D124" s="753">
        <f t="shared" si="77"/>
        <v>100</v>
      </c>
      <c r="E124" s="754">
        <f t="shared" si="78"/>
        <v>28.744304253766511</v>
      </c>
      <c r="F124" s="902">
        <f>'4'!F$235</f>
        <v>5.3996602207940558</v>
      </c>
      <c r="G124" s="903">
        <f>'4'!G$235</f>
        <v>6.4991447071270674</v>
      </c>
      <c r="H124" s="904">
        <f>'4'!H$235</f>
        <v>16.845499325845388</v>
      </c>
      <c r="I124" s="758">
        <f t="shared" si="79"/>
        <v>65.962269673038264</v>
      </c>
      <c r="J124" s="902">
        <f>'4'!J$235</f>
        <v>30.881556452011242</v>
      </c>
      <c r="K124" s="903">
        <f>'4'!K$235</f>
        <v>26.384794472678063</v>
      </c>
      <c r="L124" s="904">
        <f>'4'!L$235</f>
        <v>8.6959187483489551</v>
      </c>
      <c r="M124" s="905">
        <f>'4'!M$235</f>
        <v>0</v>
      </c>
      <c r="N124" s="748">
        <f t="shared" si="51"/>
        <v>4.1270963932975802</v>
      </c>
      <c r="O124" s="901">
        <f>'4'!O$235</f>
        <v>4.1270963932975802</v>
      </c>
      <c r="P124" s="904">
        <f>'4'!P$235</f>
        <v>0</v>
      </c>
      <c r="Q124" s="760">
        <f>'4'!Q$235</f>
        <v>1.1663296798976466</v>
      </c>
      <c r="R124" s="134"/>
      <c r="S124" s="134"/>
      <c r="T124" s="134"/>
      <c r="U124" s="134"/>
    </row>
    <row r="125" spans="1:21" s="133" customFormat="1">
      <c r="A125" s="619"/>
      <c r="B125" s="876" t="s">
        <v>659</v>
      </c>
      <c r="C125" s="752" t="s">
        <v>660</v>
      </c>
      <c r="D125" s="753">
        <f t="shared" si="77"/>
        <v>100</v>
      </c>
      <c r="E125" s="754">
        <f t="shared" si="78"/>
        <v>28.744304253766511</v>
      </c>
      <c r="F125" s="902">
        <f>'4'!F$235</f>
        <v>5.3996602207940558</v>
      </c>
      <c r="G125" s="903">
        <f>'4'!G$235</f>
        <v>6.4991447071270674</v>
      </c>
      <c r="H125" s="904">
        <f>'4'!H$235</f>
        <v>16.845499325845388</v>
      </c>
      <c r="I125" s="758">
        <f t="shared" si="79"/>
        <v>65.962269673038264</v>
      </c>
      <c r="J125" s="902">
        <f>'4'!J$235</f>
        <v>30.881556452011242</v>
      </c>
      <c r="K125" s="903">
        <f>'4'!K$235</f>
        <v>26.384794472678063</v>
      </c>
      <c r="L125" s="904">
        <f>'4'!L$235</f>
        <v>8.6959187483489551</v>
      </c>
      <c r="M125" s="905">
        <f>'4'!M$235</f>
        <v>0</v>
      </c>
      <c r="N125" s="748">
        <f t="shared" si="51"/>
        <v>4.1270963932975802</v>
      </c>
      <c r="O125" s="901">
        <f>'4'!O$235</f>
        <v>4.1270963932975802</v>
      </c>
      <c r="P125" s="904">
        <f>'4'!P$235</f>
        <v>0</v>
      </c>
      <c r="Q125" s="760">
        <f>'4'!Q$235</f>
        <v>1.1663296798976466</v>
      </c>
      <c r="R125" s="134"/>
      <c r="S125" s="134"/>
      <c r="T125" s="134"/>
      <c r="U125" s="134"/>
    </row>
    <row r="126" spans="1:21" s="133" customFormat="1">
      <c r="A126" s="619"/>
      <c r="B126" s="876" t="s">
        <v>661</v>
      </c>
      <c r="C126" s="752" t="s">
        <v>662</v>
      </c>
      <c r="D126" s="753">
        <f t="shared" si="77"/>
        <v>100</v>
      </c>
      <c r="E126" s="754">
        <f t="shared" si="78"/>
        <v>28.744304253766511</v>
      </c>
      <c r="F126" s="902">
        <f>'4'!F$235</f>
        <v>5.3996602207940558</v>
      </c>
      <c r="G126" s="903">
        <f>'4'!G$235</f>
        <v>6.4991447071270674</v>
      </c>
      <c r="H126" s="904">
        <f>'4'!H$235</f>
        <v>16.845499325845388</v>
      </c>
      <c r="I126" s="758">
        <f t="shared" si="79"/>
        <v>65.962269673038264</v>
      </c>
      <c r="J126" s="902">
        <f>'4'!J$235</f>
        <v>30.881556452011242</v>
      </c>
      <c r="K126" s="903">
        <f>'4'!K$235</f>
        <v>26.384794472678063</v>
      </c>
      <c r="L126" s="904">
        <f>'4'!L$235</f>
        <v>8.6959187483489551</v>
      </c>
      <c r="M126" s="905">
        <f>'4'!M$235</f>
        <v>0</v>
      </c>
      <c r="N126" s="748">
        <f t="shared" si="51"/>
        <v>4.1270963932975802</v>
      </c>
      <c r="O126" s="901">
        <f>'4'!O$235</f>
        <v>4.1270963932975802</v>
      </c>
      <c r="P126" s="904">
        <f>'4'!P$235</f>
        <v>0</v>
      </c>
      <c r="Q126" s="760">
        <f>'4'!Q$235</f>
        <v>1.1663296798976466</v>
      </c>
      <c r="R126" s="134"/>
      <c r="S126" s="134"/>
      <c r="T126" s="134"/>
      <c r="U126" s="134"/>
    </row>
    <row r="127" spans="1:21" s="133" customFormat="1">
      <c r="A127" s="619"/>
      <c r="B127" s="876" t="s">
        <v>663</v>
      </c>
      <c r="C127" s="752" t="s">
        <v>664</v>
      </c>
      <c r="D127" s="753">
        <f t="shared" si="77"/>
        <v>100</v>
      </c>
      <c r="E127" s="754">
        <f t="shared" si="78"/>
        <v>28.744304253766511</v>
      </c>
      <c r="F127" s="902">
        <f>'4'!F$235</f>
        <v>5.3996602207940558</v>
      </c>
      <c r="G127" s="903">
        <f>'4'!G$235</f>
        <v>6.4991447071270674</v>
      </c>
      <c r="H127" s="904">
        <f>'4'!H$235</f>
        <v>16.845499325845388</v>
      </c>
      <c r="I127" s="758">
        <f t="shared" si="79"/>
        <v>65.962269673038264</v>
      </c>
      <c r="J127" s="902">
        <f>'4'!J$235</f>
        <v>30.881556452011242</v>
      </c>
      <c r="K127" s="903">
        <f>'4'!K$235</f>
        <v>26.384794472678063</v>
      </c>
      <c r="L127" s="904">
        <f>'4'!L$235</f>
        <v>8.6959187483489551</v>
      </c>
      <c r="M127" s="905">
        <f>'4'!M$235</f>
        <v>0</v>
      </c>
      <c r="N127" s="748">
        <f t="shared" si="51"/>
        <v>4.1270963932975802</v>
      </c>
      <c r="O127" s="901">
        <f>'4'!O$235</f>
        <v>4.1270963932975802</v>
      </c>
      <c r="P127" s="904">
        <f>'4'!P$235</f>
        <v>0</v>
      </c>
      <c r="Q127" s="760">
        <f>'4'!Q$235</f>
        <v>1.1663296798976466</v>
      </c>
      <c r="R127" s="134"/>
      <c r="S127" s="134"/>
      <c r="T127" s="134"/>
      <c r="U127" s="134"/>
    </row>
    <row r="128" spans="1:21" s="133" customFormat="1">
      <c r="A128" s="619"/>
      <c r="B128" s="875" t="s">
        <v>665</v>
      </c>
      <c r="C128" s="752" t="s">
        <v>666</v>
      </c>
      <c r="D128" s="753">
        <f t="shared" si="77"/>
        <v>100</v>
      </c>
      <c r="E128" s="754">
        <f t="shared" si="78"/>
        <v>28.744304253766511</v>
      </c>
      <c r="F128" s="902">
        <f>'4'!F$235</f>
        <v>5.3996602207940558</v>
      </c>
      <c r="G128" s="903">
        <f>'4'!G$235</f>
        <v>6.4991447071270674</v>
      </c>
      <c r="H128" s="904">
        <f>'4'!H$235</f>
        <v>16.845499325845388</v>
      </c>
      <c r="I128" s="758">
        <f t="shared" si="79"/>
        <v>65.962269673038264</v>
      </c>
      <c r="J128" s="902">
        <f>'4'!J$235</f>
        <v>30.881556452011242</v>
      </c>
      <c r="K128" s="903">
        <f>'4'!K$235</f>
        <v>26.384794472678063</v>
      </c>
      <c r="L128" s="904">
        <f>'4'!L$235</f>
        <v>8.6959187483489551</v>
      </c>
      <c r="M128" s="905">
        <f>'4'!M$235</f>
        <v>0</v>
      </c>
      <c r="N128" s="748">
        <f t="shared" si="51"/>
        <v>4.1270963932975802</v>
      </c>
      <c r="O128" s="901">
        <f>'4'!O$235</f>
        <v>4.1270963932975802</v>
      </c>
      <c r="P128" s="904">
        <f>'4'!P$235</f>
        <v>0</v>
      </c>
      <c r="Q128" s="760">
        <f>'4'!Q$235</f>
        <v>1.1663296798976466</v>
      </c>
      <c r="R128" s="134"/>
      <c r="S128" s="134"/>
      <c r="T128" s="134"/>
      <c r="U128" s="134"/>
    </row>
    <row r="129" spans="1:21" s="133" customFormat="1">
      <c r="A129" s="619"/>
      <c r="B129" s="876" t="s">
        <v>667</v>
      </c>
      <c r="C129" s="752" t="s">
        <v>668</v>
      </c>
      <c r="D129" s="753">
        <f t="shared" si="77"/>
        <v>100</v>
      </c>
      <c r="E129" s="754">
        <f t="shared" si="78"/>
        <v>28.744304253766511</v>
      </c>
      <c r="F129" s="902">
        <f>'4'!F$235</f>
        <v>5.3996602207940558</v>
      </c>
      <c r="G129" s="903">
        <f>'4'!G$235</f>
        <v>6.4991447071270674</v>
      </c>
      <c r="H129" s="904">
        <f>'4'!H$235</f>
        <v>16.845499325845388</v>
      </c>
      <c r="I129" s="758">
        <f t="shared" si="79"/>
        <v>65.962269673038264</v>
      </c>
      <c r="J129" s="902">
        <f>'4'!J$235</f>
        <v>30.881556452011242</v>
      </c>
      <c r="K129" s="903">
        <f>'4'!K$235</f>
        <v>26.384794472678063</v>
      </c>
      <c r="L129" s="904">
        <f>'4'!L$235</f>
        <v>8.6959187483489551</v>
      </c>
      <c r="M129" s="905">
        <f>'4'!M$235</f>
        <v>0</v>
      </c>
      <c r="N129" s="748">
        <f t="shared" si="51"/>
        <v>4.1270963932975802</v>
      </c>
      <c r="O129" s="901">
        <f>'4'!O$235</f>
        <v>4.1270963932975802</v>
      </c>
      <c r="P129" s="904">
        <f>'4'!P$235</f>
        <v>0</v>
      </c>
      <c r="Q129" s="760">
        <f>'4'!Q$235</f>
        <v>1.1663296798976466</v>
      </c>
      <c r="R129" s="134"/>
      <c r="S129" s="134"/>
      <c r="T129" s="134"/>
      <c r="U129" s="134"/>
    </row>
    <row r="130" spans="1:21" s="133" customFormat="1">
      <c r="A130" s="619"/>
      <c r="B130" s="876" t="s">
        <v>669</v>
      </c>
      <c r="C130" s="773" t="s">
        <v>670</v>
      </c>
      <c r="D130" s="877">
        <f t="shared" si="77"/>
        <v>100</v>
      </c>
      <c r="E130" s="878">
        <f t="shared" si="78"/>
        <v>28.744304253766511</v>
      </c>
      <c r="F130" s="906">
        <f>'4'!F$235</f>
        <v>5.3996602207940558</v>
      </c>
      <c r="G130" s="907">
        <f>'4'!G$235</f>
        <v>6.4991447071270674</v>
      </c>
      <c r="H130" s="908">
        <f>'4'!H$235</f>
        <v>16.845499325845388</v>
      </c>
      <c r="I130" s="882">
        <f t="shared" si="79"/>
        <v>65.962269673038264</v>
      </c>
      <c r="J130" s="906">
        <f>'4'!J$235</f>
        <v>30.881556452011242</v>
      </c>
      <c r="K130" s="907">
        <f>'4'!K$235</f>
        <v>26.384794472678063</v>
      </c>
      <c r="L130" s="908">
        <f>'4'!L$235</f>
        <v>8.6959187483489551</v>
      </c>
      <c r="M130" s="909">
        <f>'4'!M$235</f>
        <v>0</v>
      </c>
      <c r="N130" s="884">
        <f t="shared" si="51"/>
        <v>4.1270963932975802</v>
      </c>
      <c r="O130" s="910">
        <f>'4'!O$235</f>
        <v>4.1270963932975802</v>
      </c>
      <c r="P130" s="908">
        <f>'4'!P$235</f>
        <v>0</v>
      </c>
      <c r="Q130" s="884">
        <f>'4'!Q$235</f>
        <v>1.1663296798976466</v>
      </c>
      <c r="R130" s="134"/>
      <c r="S130" s="134"/>
      <c r="T130" s="134"/>
      <c r="U130" s="134"/>
    </row>
    <row r="131" spans="1:21" s="133" customFormat="1" ht="15.75" thickBot="1">
      <c r="A131" s="619"/>
      <c r="B131" s="911" t="s">
        <v>671</v>
      </c>
      <c r="C131" s="841" t="s">
        <v>672</v>
      </c>
      <c r="D131" s="912">
        <f t="shared" si="77"/>
        <v>100</v>
      </c>
      <c r="E131" s="913">
        <f t="shared" si="78"/>
        <v>28.744304253766511</v>
      </c>
      <c r="F131" s="914">
        <f>'4'!F$235</f>
        <v>5.3996602207940558</v>
      </c>
      <c r="G131" s="915">
        <f>'4'!G$235</f>
        <v>6.4991447071270674</v>
      </c>
      <c r="H131" s="916">
        <f>'4'!H$235</f>
        <v>16.845499325845388</v>
      </c>
      <c r="I131" s="917">
        <f t="shared" si="79"/>
        <v>65.962269673038264</v>
      </c>
      <c r="J131" s="914">
        <f>'4'!J$235</f>
        <v>30.881556452011242</v>
      </c>
      <c r="K131" s="915">
        <f>'4'!K$235</f>
        <v>26.384794472678063</v>
      </c>
      <c r="L131" s="916">
        <f>'4'!L$235</f>
        <v>8.6959187483489551</v>
      </c>
      <c r="M131" s="918">
        <f>'4'!M$235</f>
        <v>0</v>
      </c>
      <c r="N131" s="919">
        <f t="shared" si="51"/>
        <v>4.1270963932975802</v>
      </c>
      <c r="O131" s="920">
        <f>'4'!O$235</f>
        <v>4.1270963932975802</v>
      </c>
      <c r="P131" s="916">
        <f>'4'!P$235</f>
        <v>0</v>
      </c>
      <c r="Q131" s="919">
        <f>'4'!Q$235</f>
        <v>1.1663296798976466</v>
      </c>
      <c r="R131" s="134"/>
      <c r="S131" s="134"/>
      <c r="T131" s="134"/>
      <c r="U131" s="134"/>
    </row>
    <row r="132" spans="1:21" ht="26.25" thickBot="1">
      <c r="A132" s="619"/>
      <c r="B132" s="851" t="s">
        <v>78</v>
      </c>
      <c r="C132" s="623" t="s">
        <v>673</v>
      </c>
      <c r="D132" s="853">
        <f t="shared" si="77"/>
        <v>100</v>
      </c>
      <c r="E132" s="854">
        <f t="shared" si="78"/>
        <v>28.744304253766511</v>
      </c>
      <c r="F132" s="855">
        <f>IFERROR(F94/$D$94*100, 0)</f>
        <v>5.3996602207940558</v>
      </c>
      <c r="G132" s="856">
        <f>IFERROR(G94/$D$94*100, 0)</f>
        <v>6.4991447071270674</v>
      </c>
      <c r="H132" s="857">
        <f>IFERROR(H94/$D$94*100, 0)</f>
        <v>16.845499325845388</v>
      </c>
      <c r="I132" s="858">
        <f t="shared" si="79"/>
        <v>65.962269673038264</v>
      </c>
      <c r="J132" s="855">
        <f t="shared" ref="J132:Q132" si="80">IFERROR(J94/$D$94*100, 0)</f>
        <v>30.881556452011242</v>
      </c>
      <c r="K132" s="856">
        <f t="shared" si="80"/>
        <v>26.384794472678063</v>
      </c>
      <c r="L132" s="857">
        <f t="shared" si="80"/>
        <v>8.6959187483489533</v>
      </c>
      <c r="M132" s="859">
        <f t="shared" si="80"/>
        <v>0</v>
      </c>
      <c r="N132" s="858">
        <f t="shared" si="51"/>
        <v>4.1270963932975802</v>
      </c>
      <c r="O132" s="860">
        <f>IFERROR(O94/$D$94*100, 0)</f>
        <v>4.1270963932975802</v>
      </c>
      <c r="P132" s="857">
        <f t="shared" si="80"/>
        <v>0</v>
      </c>
      <c r="Q132" s="858">
        <f t="shared" si="80"/>
        <v>1.1663296798976466</v>
      </c>
      <c r="S132" s="134"/>
      <c r="T132" s="134"/>
      <c r="U132" s="134"/>
    </row>
    <row r="133" spans="1:21">
      <c r="S133" s="134"/>
      <c r="T133" s="134"/>
      <c r="U133" s="134"/>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BAE40-4E85-4913-9817-B57863098E2A}">
  <sheetPr>
    <tabColor theme="0" tint="-0.14999847407452621"/>
  </sheetPr>
  <dimension ref="A1:F92"/>
  <sheetViews>
    <sheetView showGridLines="0" topLeftCell="C60" workbookViewId="0">
      <selection activeCell="B85" sqref="B85:Y85"/>
    </sheetView>
  </sheetViews>
  <sheetFormatPr defaultRowHeight="15"/>
  <cols>
    <col min="2" max="2" width="10.42578125" customWidth="1"/>
    <col min="3" max="3" width="64.85546875" customWidth="1"/>
    <col min="4" max="4" width="16" customWidth="1"/>
    <col min="5" max="5" width="22.140625" customWidth="1"/>
  </cols>
  <sheetData>
    <row r="1" spans="1:6">
      <c r="A1" s="587"/>
      <c r="B1" s="587"/>
      <c r="C1" s="587"/>
      <c r="D1" s="587"/>
      <c r="E1" s="587"/>
    </row>
    <row r="2" spans="1:6" ht="72">
      <c r="A2" s="587"/>
      <c r="B2" s="587"/>
      <c r="C2" s="587"/>
      <c r="D2" s="587"/>
      <c r="E2" s="589" t="s">
        <v>676</v>
      </c>
    </row>
    <row r="3" spans="1:6">
      <c r="A3" s="587"/>
      <c r="B3" s="587"/>
      <c r="C3" s="28" t="s">
        <v>1267</v>
      </c>
      <c r="D3" s="587"/>
      <c r="E3" s="587"/>
    </row>
    <row r="4" spans="1:6">
      <c r="A4" s="587"/>
      <c r="B4" s="587"/>
      <c r="C4" s="28" t="s">
        <v>1268</v>
      </c>
      <c r="D4" s="587"/>
      <c r="E4" s="587"/>
    </row>
    <row r="5" spans="1:6">
      <c r="A5" s="587"/>
      <c r="B5" s="587"/>
      <c r="C5" s="587"/>
      <c r="D5" s="587"/>
      <c r="E5" s="587"/>
    </row>
    <row r="6" spans="1:6" ht="31.5">
      <c r="A6" s="587"/>
      <c r="B6" s="587"/>
      <c r="C6" s="921" t="s">
        <v>677</v>
      </c>
      <c r="D6" s="587"/>
      <c r="E6" s="587"/>
    </row>
    <row r="7" spans="1:6" ht="15.75">
      <c r="A7" s="587"/>
      <c r="B7" s="587"/>
      <c r="C7" s="921"/>
      <c r="D7" s="587"/>
      <c r="E7" s="587"/>
    </row>
    <row r="8" spans="1:6" ht="15.75" thickBot="1">
      <c r="A8" s="587"/>
      <c r="B8" s="587"/>
      <c r="C8" s="587"/>
      <c r="D8" s="587"/>
      <c r="E8" s="587"/>
    </row>
    <row r="9" spans="1:6" ht="15.75" thickBot="1">
      <c r="A9" s="587"/>
      <c r="B9" s="922" t="s">
        <v>2</v>
      </c>
      <c r="C9" s="923" t="s">
        <v>678</v>
      </c>
      <c r="D9" s="924" t="s">
        <v>679</v>
      </c>
      <c r="E9" s="925" t="s">
        <v>46</v>
      </c>
    </row>
    <row r="10" spans="1:6" ht="16.5" thickTop="1" thickBot="1">
      <c r="A10" s="587"/>
      <c r="B10" s="926"/>
      <c r="C10" s="927" t="s">
        <v>680</v>
      </c>
      <c r="D10" s="928"/>
      <c r="E10" s="929"/>
    </row>
    <row r="11" spans="1:6" ht="16.5" thickTop="1">
      <c r="A11" s="587"/>
      <c r="B11" s="930">
        <v>1</v>
      </c>
      <c r="C11" s="931" t="s">
        <v>681</v>
      </c>
      <c r="D11" s="932" t="s">
        <v>682</v>
      </c>
      <c r="E11" s="933">
        <v>532.88</v>
      </c>
      <c r="F11" s="934" t="b">
        <v>1</v>
      </c>
    </row>
    <row r="12" spans="1:6" ht="16.5" thickBot="1">
      <c r="A12" s="587"/>
      <c r="B12" s="935">
        <v>2</v>
      </c>
      <c r="C12" s="936" t="s">
        <v>683</v>
      </c>
      <c r="D12" s="937" t="s">
        <v>682</v>
      </c>
      <c r="E12" s="938">
        <v>382.05900000000003</v>
      </c>
      <c r="F12" s="934" t="b">
        <v>1</v>
      </c>
    </row>
    <row r="13" spans="1:6" ht="15.75">
      <c r="A13" s="587"/>
      <c r="B13" s="939">
        <v>3</v>
      </c>
      <c r="C13" s="940" t="s">
        <v>684</v>
      </c>
      <c r="D13" s="941" t="s">
        <v>682</v>
      </c>
      <c r="E13" s="942">
        <v>531.88</v>
      </c>
      <c r="F13" s="934" t="b">
        <v>1</v>
      </c>
    </row>
    <row r="14" spans="1:6" ht="15.75">
      <c r="A14" s="587"/>
      <c r="B14" s="943" t="s">
        <v>685</v>
      </c>
      <c r="C14" s="944" t="s">
        <v>686</v>
      </c>
      <c r="D14" s="945" t="s">
        <v>687</v>
      </c>
      <c r="E14" s="946">
        <v>0</v>
      </c>
      <c r="F14" s="934" t="b">
        <v>1</v>
      </c>
    </row>
    <row r="15" spans="1:6" ht="15.75" thickBot="1">
      <c r="A15" s="587"/>
      <c r="B15" s="947" t="s">
        <v>688</v>
      </c>
      <c r="C15" s="948" t="s">
        <v>689</v>
      </c>
      <c r="D15" s="949" t="s">
        <v>690</v>
      </c>
      <c r="E15" s="950">
        <v>0</v>
      </c>
      <c r="F15" s="934" t="b">
        <v>1</v>
      </c>
    </row>
    <row r="16" spans="1:6" ht="15.75">
      <c r="A16" s="587"/>
      <c r="B16" s="939" t="s">
        <v>691</v>
      </c>
      <c r="C16" s="940" t="s">
        <v>692</v>
      </c>
      <c r="D16" s="951" t="s">
        <v>687</v>
      </c>
      <c r="E16" s="952">
        <f>E17+E21+E23</f>
        <v>321.19212640000001</v>
      </c>
      <c r="F16" s="934" t="b">
        <v>1</v>
      </c>
    </row>
    <row r="17" spans="1:6" ht="15.75">
      <c r="A17" s="587"/>
      <c r="B17" s="953" t="s">
        <v>693</v>
      </c>
      <c r="C17" s="954" t="s">
        <v>694</v>
      </c>
      <c r="D17" s="955" t="s">
        <v>682</v>
      </c>
      <c r="E17" s="956">
        <f>E18+E20</f>
        <v>236.03212639999998</v>
      </c>
      <c r="F17" s="934" t="b">
        <v>1</v>
      </c>
    </row>
    <row r="18" spans="1:6" ht="15.75">
      <c r="A18" s="587"/>
      <c r="B18" s="943" t="s">
        <v>695</v>
      </c>
      <c r="C18" s="944" t="s">
        <v>696</v>
      </c>
      <c r="D18" s="945" t="s">
        <v>687</v>
      </c>
      <c r="E18" s="957">
        <v>131.31</v>
      </c>
      <c r="F18" s="934" t="b">
        <v>1</v>
      </c>
    </row>
    <row r="19" spans="1:6">
      <c r="A19" s="587"/>
      <c r="B19" s="958" t="s">
        <v>697</v>
      </c>
      <c r="C19" s="959" t="s">
        <v>689</v>
      </c>
      <c r="D19" s="960" t="s">
        <v>690</v>
      </c>
      <c r="E19" s="957">
        <v>40.100999999999999</v>
      </c>
      <c r="F19" s="934" t="b">
        <v>1</v>
      </c>
    </row>
    <row r="20" spans="1:6" ht="15.75">
      <c r="A20" s="587"/>
      <c r="B20" s="943" t="s">
        <v>698</v>
      </c>
      <c r="C20" s="944" t="s">
        <v>699</v>
      </c>
      <c r="D20" s="945" t="s">
        <v>687</v>
      </c>
      <c r="E20" s="957">
        <v>104.72212639999999</v>
      </c>
      <c r="F20" s="934" t="b">
        <v>1</v>
      </c>
    </row>
    <row r="21" spans="1:6" ht="15.75">
      <c r="A21" s="587"/>
      <c r="B21" s="953" t="s">
        <v>700</v>
      </c>
      <c r="C21" s="954" t="s">
        <v>701</v>
      </c>
      <c r="D21" s="955" t="s">
        <v>682</v>
      </c>
      <c r="E21" s="961">
        <v>85.16</v>
      </c>
      <c r="F21" s="934" t="b">
        <v>1</v>
      </c>
    </row>
    <row r="22" spans="1:6" ht="15.75">
      <c r="A22" s="587"/>
      <c r="B22" s="943" t="s">
        <v>702</v>
      </c>
      <c r="C22" s="944" t="s">
        <v>703</v>
      </c>
      <c r="D22" s="945" t="s">
        <v>687</v>
      </c>
      <c r="E22" s="957">
        <v>3.024</v>
      </c>
      <c r="F22" s="934" t="b">
        <v>1</v>
      </c>
    </row>
    <row r="23" spans="1:6" ht="16.5" thickBot="1">
      <c r="A23" s="587"/>
      <c r="B23" s="935" t="s">
        <v>704</v>
      </c>
      <c r="C23" s="936" t="s">
        <v>705</v>
      </c>
      <c r="D23" s="937" t="s">
        <v>682</v>
      </c>
      <c r="E23" s="938">
        <v>0</v>
      </c>
      <c r="F23" s="934" t="b">
        <v>1</v>
      </c>
    </row>
    <row r="24" spans="1:6" ht="16.5" thickBot="1">
      <c r="A24" s="587"/>
      <c r="B24" s="962" t="s">
        <v>706</v>
      </c>
      <c r="C24" s="963" t="s">
        <v>707</v>
      </c>
      <c r="D24" s="964" t="s">
        <v>682</v>
      </c>
      <c r="E24" s="965">
        <v>0</v>
      </c>
      <c r="F24" s="934" t="b">
        <v>1</v>
      </c>
    </row>
    <row r="25" spans="1:6" ht="15.75">
      <c r="A25" s="587"/>
      <c r="B25" s="966" t="s">
        <v>708</v>
      </c>
      <c r="C25" s="967" t="s">
        <v>709</v>
      </c>
      <c r="D25" s="968" t="s">
        <v>682</v>
      </c>
      <c r="E25" s="969">
        <f>E11-E16-E24</f>
        <v>211.68787359999999</v>
      </c>
      <c r="F25" s="934" t="b">
        <v>1</v>
      </c>
    </row>
    <row r="26" spans="1:6" ht="15.75">
      <c r="A26" s="587"/>
      <c r="B26" s="970" t="s">
        <v>710</v>
      </c>
      <c r="C26" s="944" t="s">
        <v>711</v>
      </c>
      <c r="D26" s="945" t="s">
        <v>687</v>
      </c>
      <c r="E26" s="971">
        <f>E11-E13</f>
        <v>1</v>
      </c>
      <c r="F26" s="934" t="b">
        <v>1</v>
      </c>
    </row>
    <row r="27" spans="1:6">
      <c r="A27" s="587"/>
      <c r="B27" s="970" t="s">
        <v>712</v>
      </c>
      <c r="C27" s="944" t="s">
        <v>713</v>
      </c>
      <c r="D27" s="945" t="s">
        <v>714</v>
      </c>
      <c r="E27" s="971">
        <f>E13-E16-E24-E29</f>
        <v>341.99787359999999</v>
      </c>
      <c r="F27" s="934" t="b">
        <v>1</v>
      </c>
    </row>
    <row r="28" spans="1:6" ht="15.75">
      <c r="A28" s="587"/>
      <c r="B28" s="943" t="s">
        <v>715</v>
      </c>
      <c r="C28" s="944" t="s">
        <v>716</v>
      </c>
      <c r="D28" s="945" t="s">
        <v>687</v>
      </c>
      <c r="E28" s="972">
        <f>$E$14-$E$18</f>
        <v>-131.31</v>
      </c>
      <c r="F28" s="934" t="b">
        <v>1</v>
      </c>
    </row>
    <row r="29" spans="1:6">
      <c r="A29" s="587"/>
      <c r="B29" s="958" t="s">
        <v>717</v>
      </c>
      <c r="C29" s="959" t="s">
        <v>718</v>
      </c>
      <c r="D29" s="960" t="s">
        <v>690</v>
      </c>
      <c r="E29" s="973">
        <f>$E$14-$E$18</f>
        <v>-131.31</v>
      </c>
      <c r="F29" s="934" t="b">
        <v>1</v>
      </c>
    </row>
    <row r="30" spans="1:6" ht="15.75" thickBot="1">
      <c r="A30" s="587"/>
      <c r="B30" s="958" t="s">
        <v>719</v>
      </c>
      <c r="C30" s="974" t="s">
        <v>720</v>
      </c>
      <c r="D30" s="975" t="s">
        <v>714</v>
      </c>
      <c r="E30" s="976">
        <f>E15-E19</f>
        <v>-40.100999999999999</v>
      </c>
      <c r="F30" s="934" t="b">
        <v>1</v>
      </c>
    </row>
    <row r="31" spans="1:6" ht="16.5" thickTop="1" thickBot="1">
      <c r="A31" s="587"/>
      <c r="B31" s="926"/>
      <c r="C31" s="927" t="s">
        <v>721</v>
      </c>
      <c r="D31" s="928"/>
      <c r="E31" s="929"/>
      <c r="F31" s="934" t="b">
        <v>1</v>
      </c>
    </row>
    <row r="32" spans="1:6" ht="16.5" thickTop="1">
      <c r="A32" s="587"/>
      <c r="B32" s="939" t="s">
        <v>722</v>
      </c>
      <c r="C32" s="940" t="s">
        <v>723</v>
      </c>
      <c r="D32" s="945" t="s">
        <v>687</v>
      </c>
      <c r="E32" s="952">
        <f>E33+E34</f>
        <v>1121.7302999999999</v>
      </c>
      <c r="F32" s="934" t="b">
        <v>1</v>
      </c>
    </row>
    <row r="33" spans="1:6" ht="15.75">
      <c r="A33" s="587"/>
      <c r="B33" s="943" t="s">
        <v>724</v>
      </c>
      <c r="C33" s="944" t="s">
        <v>725</v>
      </c>
      <c r="D33" s="945" t="s">
        <v>687</v>
      </c>
      <c r="E33" s="977">
        <v>1113.8</v>
      </c>
      <c r="F33" s="934" t="b">
        <v>1</v>
      </c>
    </row>
    <row r="34" spans="1:6" ht="16.5" thickBot="1">
      <c r="A34" s="587"/>
      <c r="B34" s="943" t="s">
        <v>726</v>
      </c>
      <c r="C34" s="978" t="s">
        <v>727</v>
      </c>
      <c r="D34" s="945" t="s">
        <v>687</v>
      </c>
      <c r="E34" s="977">
        <v>7.9302999999999999</v>
      </c>
      <c r="F34" s="934" t="b">
        <v>1</v>
      </c>
    </row>
    <row r="35" spans="1:6" ht="26.25" thickBot="1">
      <c r="A35" s="587"/>
      <c r="B35" s="979" t="s">
        <v>728</v>
      </c>
      <c r="C35" s="980" t="s">
        <v>729</v>
      </c>
      <c r="D35" s="981" t="s">
        <v>730</v>
      </c>
      <c r="E35" s="982">
        <v>1113.7909999999999</v>
      </c>
      <c r="F35" s="934" t="b">
        <v>1</v>
      </c>
    </row>
    <row r="36" spans="1:6" ht="18" thickBot="1">
      <c r="A36" s="587"/>
      <c r="B36" s="962" t="s">
        <v>731</v>
      </c>
      <c r="C36" s="963" t="s">
        <v>732</v>
      </c>
      <c r="D36" s="981" t="s">
        <v>730</v>
      </c>
      <c r="E36" s="965">
        <v>1113.8</v>
      </c>
      <c r="F36" s="934" t="b">
        <v>1</v>
      </c>
    </row>
    <row r="37" spans="1:6" ht="16.5" thickBot="1">
      <c r="A37" s="587"/>
      <c r="B37" s="983" t="s">
        <v>733</v>
      </c>
      <c r="C37" s="984" t="s">
        <v>734</v>
      </c>
      <c r="D37" s="941" t="s">
        <v>682</v>
      </c>
      <c r="E37" s="985">
        <f>+E36</f>
        <v>1113.8</v>
      </c>
      <c r="F37" s="934" t="b">
        <v>1</v>
      </c>
    </row>
    <row r="38" spans="1:6" ht="26.25" thickBot="1">
      <c r="A38" s="587"/>
      <c r="B38" s="986" t="s">
        <v>735</v>
      </c>
      <c r="C38" s="987" t="s">
        <v>736</v>
      </c>
      <c r="D38" s="988" t="s">
        <v>682</v>
      </c>
      <c r="E38" s="989">
        <f>E39+E45+E48</f>
        <v>389.82642699999997</v>
      </c>
      <c r="F38" s="934" t="b">
        <v>1</v>
      </c>
    </row>
    <row r="39" spans="1:6" ht="15.75">
      <c r="A39" s="587"/>
      <c r="B39" s="939" t="s">
        <v>737</v>
      </c>
      <c r="C39" s="940" t="s">
        <v>738</v>
      </c>
      <c r="D39" s="941" t="s">
        <v>682</v>
      </c>
      <c r="E39" s="952">
        <f>E40+E42</f>
        <v>268.94142699999998</v>
      </c>
      <c r="F39" s="934" t="b">
        <v>1</v>
      </c>
    </row>
    <row r="40" spans="1:6" ht="15.75">
      <c r="A40" s="587"/>
      <c r="B40" s="943" t="s">
        <v>739</v>
      </c>
      <c r="C40" s="944" t="s">
        <v>740</v>
      </c>
      <c r="D40" s="945" t="s">
        <v>687</v>
      </c>
      <c r="E40" s="977">
        <v>131.05647999999999</v>
      </c>
      <c r="F40" s="934" t="b">
        <v>1</v>
      </c>
    </row>
    <row r="41" spans="1:6">
      <c r="A41" s="587"/>
      <c r="B41" s="958" t="s">
        <v>741</v>
      </c>
      <c r="C41" s="959" t="s">
        <v>742</v>
      </c>
      <c r="D41" s="960" t="s">
        <v>690</v>
      </c>
      <c r="E41" s="957">
        <v>39.993000000000002</v>
      </c>
      <c r="F41" s="934" t="b">
        <v>1</v>
      </c>
    </row>
    <row r="42" spans="1:6">
      <c r="A42" s="587"/>
      <c r="B42" s="958" t="s">
        <v>743</v>
      </c>
      <c r="C42" s="959" t="s">
        <v>744</v>
      </c>
      <c r="D42" s="960" t="s">
        <v>690</v>
      </c>
      <c r="E42" s="957">
        <v>137.88494700000001</v>
      </c>
      <c r="F42" s="934" t="b">
        <v>1</v>
      </c>
    </row>
    <row r="43" spans="1:6">
      <c r="A43" s="587"/>
      <c r="B43" s="958" t="s">
        <v>745</v>
      </c>
      <c r="C43" s="959" t="s">
        <v>746</v>
      </c>
      <c r="D43" s="960" t="s">
        <v>714</v>
      </c>
      <c r="E43" s="957">
        <v>137.88494700000001</v>
      </c>
      <c r="F43" s="934" t="b">
        <v>1</v>
      </c>
    </row>
    <row r="44" spans="1:6" ht="15.75" thickBot="1">
      <c r="A44" s="587"/>
      <c r="B44" s="990" t="s">
        <v>747</v>
      </c>
      <c r="C44" s="991" t="s">
        <v>748</v>
      </c>
      <c r="D44" s="992" t="s">
        <v>714</v>
      </c>
      <c r="E44" s="993">
        <v>137.88494700000001</v>
      </c>
      <c r="F44" s="934" t="b">
        <v>1</v>
      </c>
    </row>
    <row r="45" spans="1:6" ht="15.75">
      <c r="A45" s="587"/>
      <c r="B45" s="939" t="s">
        <v>749</v>
      </c>
      <c r="C45" s="940" t="s">
        <v>750</v>
      </c>
      <c r="D45" s="941" t="s">
        <v>682</v>
      </c>
      <c r="E45" s="942">
        <v>120.88500000000001</v>
      </c>
      <c r="F45" s="934" t="b">
        <v>1</v>
      </c>
    </row>
    <row r="46" spans="1:6">
      <c r="A46" s="587"/>
      <c r="B46" s="943" t="s">
        <v>751</v>
      </c>
      <c r="C46" s="994" t="s">
        <v>752</v>
      </c>
      <c r="D46" s="960" t="s">
        <v>690</v>
      </c>
      <c r="E46" s="977">
        <v>120.88500000000001</v>
      </c>
      <c r="F46" s="934" t="b">
        <v>1</v>
      </c>
    </row>
    <row r="47" spans="1:6" ht="15.75" thickBot="1">
      <c r="A47" s="587"/>
      <c r="B47" s="995" t="s">
        <v>753</v>
      </c>
      <c r="C47" s="996" t="s">
        <v>754</v>
      </c>
      <c r="D47" s="949" t="s">
        <v>690</v>
      </c>
      <c r="E47" s="997">
        <v>120.88500000000001</v>
      </c>
      <c r="F47" s="934" t="b">
        <v>1</v>
      </c>
    </row>
    <row r="48" spans="1:6" ht="16.5" thickBot="1">
      <c r="A48" s="587"/>
      <c r="B48" s="962" t="s">
        <v>755</v>
      </c>
      <c r="C48" s="963" t="s">
        <v>756</v>
      </c>
      <c r="D48" s="964" t="s">
        <v>682</v>
      </c>
      <c r="E48" s="965">
        <v>0</v>
      </c>
      <c r="F48" s="934" t="b">
        <v>1</v>
      </c>
    </row>
    <row r="49" spans="1:6" ht="15.75">
      <c r="A49" s="587"/>
      <c r="B49" s="939" t="s">
        <v>757</v>
      </c>
      <c r="C49" s="940" t="s">
        <v>758</v>
      </c>
      <c r="D49" s="968" t="s">
        <v>682</v>
      </c>
      <c r="E49" s="952">
        <f>E32-E38</f>
        <v>731.90387299999998</v>
      </c>
      <c r="F49" s="934" t="b">
        <v>1</v>
      </c>
    </row>
    <row r="50" spans="1:6" ht="15.75">
      <c r="A50" s="587"/>
      <c r="B50" s="943" t="s">
        <v>759</v>
      </c>
      <c r="C50" s="944" t="s">
        <v>760</v>
      </c>
      <c r="D50" s="945" t="s">
        <v>687</v>
      </c>
      <c r="E50" s="998">
        <f>E49-E51</f>
        <v>731.90387299999998</v>
      </c>
      <c r="F50" s="934" t="b">
        <v>1</v>
      </c>
    </row>
    <row r="51" spans="1:6" ht="15.75">
      <c r="A51" s="587"/>
      <c r="B51" s="943" t="s">
        <v>761</v>
      </c>
      <c r="C51" s="944" t="s">
        <v>762</v>
      </c>
      <c r="D51" s="945" t="s">
        <v>687</v>
      </c>
      <c r="E51" s="999">
        <f>(E40/(100-E67)*100)-E40</f>
        <v>0</v>
      </c>
      <c r="F51" s="934" t="b">
        <v>1</v>
      </c>
    </row>
    <row r="52" spans="1:6" ht="15.75" thickBot="1">
      <c r="A52" s="587"/>
      <c r="B52" s="947" t="s">
        <v>763</v>
      </c>
      <c r="C52" s="1000" t="s">
        <v>764</v>
      </c>
      <c r="D52" s="949" t="s">
        <v>690</v>
      </c>
      <c r="E52" s="1001">
        <f>IF(E15-E41&lt;=0,0,E15-E41)</f>
        <v>0</v>
      </c>
      <c r="F52" s="934" t="b">
        <v>1</v>
      </c>
    </row>
    <row r="53" spans="1:6" ht="16.5" thickTop="1" thickBot="1">
      <c r="A53" s="587"/>
      <c r="B53" s="926"/>
      <c r="C53" s="927" t="s">
        <v>765</v>
      </c>
      <c r="D53" s="928"/>
      <c r="E53" s="929"/>
      <c r="F53" s="934" t="b">
        <v>1</v>
      </c>
    </row>
    <row r="54" spans="1:6" ht="16.5" thickTop="1">
      <c r="A54" s="587"/>
      <c r="B54" s="939" t="s">
        <v>766</v>
      </c>
      <c r="C54" s="1002" t="s">
        <v>767</v>
      </c>
      <c r="D54" s="941" t="s">
        <v>682</v>
      </c>
      <c r="E54" s="1003">
        <f>SUM(E55:E56)</f>
        <v>0</v>
      </c>
      <c r="F54" s="934" t="b">
        <v>1</v>
      </c>
    </row>
    <row r="55" spans="1:6" ht="15.75">
      <c r="A55" s="587"/>
      <c r="B55" s="1004" t="s">
        <v>768</v>
      </c>
      <c r="C55" s="1005" t="s">
        <v>769</v>
      </c>
      <c r="D55" s="945" t="s">
        <v>687</v>
      </c>
      <c r="E55" s="1006">
        <v>0</v>
      </c>
      <c r="F55" s="934" t="b">
        <v>1</v>
      </c>
    </row>
    <row r="56" spans="1:6" ht="16.5" thickBot="1">
      <c r="A56" s="587"/>
      <c r="B56" s="1007" t="s">
        <v>770</v>
      </c>
      <c r="C56" s="1008" t="s">
        <v>771</v>
      </c>
      <c r="D56" s="1009" t="s">
        <v>687</v>
      </c>
      <c r="E56" s="1010">
        <v>0</v>
      </c>
      <c r="F56" s="934" t="b">
        <v>1</v>
      </c>
    </row>
    <row r="57" spans="1:6" ht="16.5" thickBot="1">
      <c r="A57" s="587"/>
      <c r="B57" s="962" t="s">
        <v>772</v>
      </c>
      <c r="C57" s="963" t="s">
        <v>773</v>
      </c>
      <c r="D57" s="964" t="s">
        <v>682</v>
      </c>
      <c r="E57" s="965">
        <v>0</v>
      </c>
      <c r="F57" s="934" t="b">
        <v>1</v>
      </c>
    </row>
    <row r="58" spans="1:6" ht="15.75">
      <c r="A58" s="587"/>
      <c r="B58" s="939" t="s">
        <v>774</v>
      </c>
      <c r="C58" s="940" t="s">
        <v>775</v>
      </c>
      <c r="D58" s="941" t="s">
        <v>682</v>
      </c>
      <c r="E58" s="942">
        <f>SUM(E59:E60)</f>
        <v>0</v>
      </c>
      <c r="F58" s="934" t="b">
        <v>1</v>
      </c>
    </row>
    <row r="59" spans="1:6" ht="15.75">
      <c r="A59" s="587"/>
      <c r="B59" s="995" t="s">
        <v>776</v>
      </c>
      <c r="C59" s="1005" t="s">
        <v>769</v>
      </c>
      <c r="D59" s="945" t="s">
        <v>687</v>
      </c>
      <c r="E59" s="938">
        <v>0</v>
      </c>
      <c r="F59" s="934" t="b">
        <v>1</v>
      </c>
    </row>
    <row r="60" spans="1:6" ht="16.5" thickBot="1">
      <c r="A60" s="587"/>
      <c r="B60" s="995" t="s">
        <v>777</v>
      </c>
      <c r="C60" s="1008" t="s">
        <v>771</v>
      </c>
      <c r="D60" s="1009" t="s">
        <v>687</v>
      </c>
      <c r="E60" s="997">
        <v>0</v>
      </c>
      <c r="F60" s="934" t="b">
        <v>1</v>
      </c>
    </row>
    <row r="61" spans="1:6" ht="16.5" thickBot="1">
      <c r="A61" s="587"/>
      <c r="B61" s="1011" t="s">
        <v>778</v>
      </c>
      <c r="C61" s="1012" t="s">
        <v>779</v>
      </c>
      <c r="D61" s="1013" t="s">
        <v>682</v>
      </c>
      <c r="E61" s="1014">
        <f>E54-E58</f>
        <v>0</v>
      </c>
      <c r="F61" s="934" t="b">
        <v>1</v>
      </c>
    </row>
    <row r="62" spans="1:6" ht="16.5" thickTop="1" thickBot="1">
      <c r="A62" s="587"/>
      <c r="B62" s="926"/>
      <c r="C62" s="927" t="s">
        <v>780</v>
      </c>
      <c r="D62" s="928"/>
      <c r="E62" s="929"/>
      <c r="F62" s="934" t="b">
        <v>1</v>
      </c>
    </row>
    <row r="63" spans="1:6" ht="16.5" thickTop="1" thickBot="1">
      <c r="A63" s="587"/>
      <c r="B63" s="1015" t="s">
        <v>781</v>
      </c>
      <c r="C63" s="1016" t="s">
        <v>782</v>
      </c>
      <c r="D63" s="1016" t="s">
        <v>783</v>
      </c>
      <c r="E63" s="1017">
        <f>IF(E11=0,0,E25/E11*100)</f>
        <v>39.725242756342887</v>
      </c>
      <c r="F63" s="934" t="b">
        <v>1</v>
      </c>
    </row>
    <row r="64" spans="1:6">
      <c r="A64" s="587"/>
      <c r="B64" s="1018" t="s">
        <v>784</v>
      </c>
      <c r="C64" s="1019" t="s">
        <v>785</v>
      </c>
      <c r="D64" s="1020" t="s">
        <v>783</v>
      </c>
      <c r="E64" s="1021">
        <f>IF(E11=0,0,E26/E11*100)</f>
        <v>0.18765951058399641</v>
      </c>
      <c r="F64" s="934" t="b">
        <v>1</v>
      </c>
    </row>
    <row r="65" spans="1:6">
      <c r="A65" s="587"/>
      <c r="B65" s="1022" t="s">
        <v>786</v>
      </c>
      <c r="C65" s="1023" t="s">
        <v>713</v>
      </c>
      <c r="D65" s="1024" t="s">
        <v>783</v>
      </c>
      <c r="E65" s="1025">
        <f>IF(E11=0,0,E27/E11*100)</f>
        <v>64.179153580543456</v>
      </c>
      <c r="F65" s="934" t="b">
        <v>1</v>
      </c>
    </row>
    <row r="66" spans="1:6">
      <c r="A66" s="587"/>
      <c r="B66" s="1022" t="s">
        <v>787</v>
      </c>
      <c r="C66" s="1023" t="s">
        <v>716</v>
      </c>
      <c r="D66" s="1024" t="s">
        <v>783</v>
      </c>
      <c r="E66" s="1025">
        <f>IF(E13=0,0,E28/E11*100)</f>
        <v>-24.641570334784568</v>
      </c>
      <c r="F66" s="934" t="b">
        <v>1</v>
      </c>
    </row>
    <row r="67" spans="1:6">
      <c r="A67" s="587"/>
      <c r="B67" s="1022" t="s">
        <v>788</v>
      </c>
      <c r="C67" s="1026" t="s">
        <v>718</v>
      </c>
      <c r="D67" s="1024" t="s">
        <v>783</v>
      </c>
      <c r="E67" s="1025">
        <f t="shared" ref="E67:E68" si="0">IF(E14=0,0,E29/E14*100)</f>
        <v>0</v>
      </c>
      <c r="F67" s="934" t="b">
        <v>1</v>
      </c>
    </row>
    <row r="68" spans="1:6" ht="15.75" thickBot="1">
      <c r="A68" s="587"/>
      <c r="B68" s="1027" t="s">
        <v>789</v>
      </c>
      <c r="C68" s="1028" t="s">
        <v>720</v>
      </c>
      <c r="D68" s="1029" t="s">
        <v>783</v>
      </c>
      <c r="E68" s="1030">
        <f t="shared" si="0"/>
        <v>0</v>
      </c>
      <c r="F68" s="934" t="b">
        <v>1</v>
      </c>
    </row>
    <row r="69" spans="1:6" ht="26.25" thickBot="1">
      <c r="A69" s="587"/>
      <c r="B69" s="1015" t="s">
        <v>790</v>
      </c>
      <c r="C69" s="1016" t="s">
        <v>791</v>
      </c>
      <c r="D69" s="1016" t="s">
        <v>783</v>
      </c>
      <c r="E69" s="1017">
        <f>IF(E32=0,0,E49/E32*100)</f>
        <v>65.247758128669602</v>
      </c>
      <c r="F69" s="934" t="b">
        <v>1</v>
      </c>
    </row>
    <row r="70" spans="1:6">
      <c r="A70" s="587"/>
      <c r="B70" s="1031" t="s">
        <v>792</v>
      </c>
      <c r="C70" s="1032" t="s">
        <v>760</v>
      </c>
      <c r="D70" s="1024" t="s">
        <v>783</v>
      </c>
      <c r="E70" s="1021">
        <f t="shared" ref="E70" si="1">IF($E$32=0,0,E50/$E$32*100)</f>
        <v>65.247758128669602</v>
      </c>
      <c r="F70" s="934" t="b">
        <v>1</v>
      </c>
    </row>
    <row r="71" spans="1:6">
      <c r="A71" s="587"/>
      <c r="B71" s="1031" t="s">
        <v>793</v>
      </c>
      <c r="C71" s="1033" t="s">
        <v>762</v>
      </c>
      <c r="D71" s="1024" t="s">
        <v>783</v>
      </c>
      <c r="E71" s="1034">
        <f>IF($E$32=0,0,E51/$E$32*100)</f>
        <v>0</v>
      </c>
      <c r="F71" s="934" t="b">
        <v>1</v>
      </c>
    </row>
    <row r="72" spans="1:6" ht="15.75" thickBot="1">
      <c r="A72" s="587"/>
      <c r="B72" s="1035" t="s">
        <v>794</v>
      </c>
      <c r="C72" s="1036" t="s">
        <v>764</v>
      </c>
      <c r="D72" s="1037" t="s">
        <v>783</v>
      </c>
      <c r="E72" s="1038">
        <f>IF($E$32=0,0,E52/$E$32*100)</f>
        <v>0</v>
      </c>
      <c r="F72" s="934" t="b">
        <v>1</v>
      </c>
    </row>
    <row r="73" spans="1:6" ht="27" thickTop="1" thickBot="1">
      <c r="A73" s="587"/>
      <c r="B73" s="1039" t="s">
        <v>795</v>
      </c>
      <c r="C73" s="1040" t="s">
        <v>796</v>
      </c>
      <c r="D73" s="1040" t="s">
        <v>783</v>
      </c>
      <c r="E73" s="1041">
        <f>IF(E54=0,0,E61/E54*100)</f>
        <v>0</v>
      </c>
      <c r="F73" s="934" t="b">
        <v>1</v>
      </c>
    </row>
    <row r="74" spans="1:6" ht="16.5" thickTop="1" thickBot="1">
      <c r="A74" s="587"/>
      <c r="B74" s="926"/>
      <c r="C74" s="927" t="s">
        <v>797</v>
      </c>
      <c r="D74" s="928"/>
      <c r="E74" s="929"/>
      <c r="F74" s="934" t="b">
        <v>1</v>
      </c>
    </row>
    <row r="75" spans="1:6" ht="16.5" thickTop="1" thickBot="1">
      <c r="A75" s="587"/>
      <c r="B75" s="935" t="s">
        <v>798</v>
      </c>
      <c r="C75" s="937" t="s">
        <v>799</v>
      </c>
      <c r="D75" s="1009" t="s">
        <v>800</v>
      </c>
      <c r="E75" s="1042">
        <v>22292</v>
      </c>
      <c r="F75" s="934" t="b">
        <v>1</v>
      </c>
    </row>
    <row r="76" spans="1:6" ht="15.75" thickBot="1">
      <c r="A76" s="587"/>
      <c r="B76" s="962" t="s">
        <v>801</v>
      </c>
      <c r="C76" s="964" t="s">
        <v>802</v>
      </c>
      <c r="D76" s="1043" t="s">
        <v>803</v>
      </c>
      <c r="E76" s="1044">
        <v>13269</v>
      </c>
      <c r="F76" s="934" t="b">
        <v>1</v>
      </c>
    </row>
    <row r="77" spans="1:6">
      <c r="A77" s="587"/>
      <c r="B77" s="939" t="s">
        <v>804</v>
      </c>
      <c r="C77" s="941" t="s">
        <v>805</v>
      </c>
      <c r="D77" s="951" t="s">
        <v>803</v>
      </c>
      <c r="E77" s="1045">
        <f>E78+E81+E82+E83+E84</f>
        <v>9234</v>
      </c>
      <c r="F77" s="934" t="b">
        <v>1</v>
      </c>
    </row>
    <row r="78" spans="1:6">
      <c r="A78" s="587"/>
      <c r="B78" s="995" t="s">
        <v>806</v>
      </c>
      <c r="C78" s="945" t="s">
        <v>807</v>
      </c>
      <c r="D78" s="945" t="s">
        <v>803</v>
      </c>
      <c r="E78" s="1046">
        <f>SUM(E79:E80)</f>
        <v>6609</v>
      </c>
      <c r="F78" s="934" t="b">
        <v>1</v>
      </c>
    </row>
    <row r="79" spans="1:6">
      <c r="A79" s="587"/>
      <c r="B79" s="958" t="s">
        <v>808</v>
      </c>
      <c r="C79" s="1047" t="s">
        <v>809</v>
      </c>
      <c r="D79" s="960" t="s">
        <v>803</v>
      </c>
      <c r="E79" s="1048">
        <v>3242</v>
      </c>
      <c r="F79" s="934" t="b">
        <v>1</v>
      </c>
    </row>
    <row r="80" spans="1:6">
      <c r="A80" s="587"/>
      <c r="B80" s="958" t="s">
        <v>810</v>
      </c>
      <c r="C80" s="1047" t="s">
        <v>811</v>
      </c>
      <c r="D80" s="960" t="s">
        <v>803</v>
      </c>
      <c r="E80" s="1048">
        <v>3367</v>
      </c>
      <c r="F80" s="934" t="b">
        <v>1</v>
      </c>
    </row>
    <row r="81" spans="1:6">
      <c r="A81" s="587"/>
      <c r="B81" s="943" t="s">
        <v>812</v>
      </c>
      <c r="C81" s="945" t="s">
        <v>813</v>
      </c>
      <c r="D81" s="945" t="s">
        <v>803</v>
      </c>
      <c r="E81" s="1049">
        <v>699</v>
      </c>
      <c r="F81" s="934" t="b">
        <v>1</v>
      </c>
    </row>
    <row r="82" spans="1:6">
      <c r="A82" s="587"/>
      <c r="B82" s="943" t="s">
        <v>814</v>
      </c>
      <c r="C82" s="945" t="s">
        <v>815</v>
      </c>
      <c r="D82" s="945" t="s">
        <v>803</v>
      </c>
      <c r="E82" s="1049">
        <v>1438</v>
      </c>
      <c r="F82" s="934" t="b">
        <v>1</v>
      </c>
    </row>
    <row r="83" spans="1:6">
      <c r="A83" s="587"/>
      <c r="B83" s="1007" t="s">
        <v>816</v>
      </c>
      <c r="C83" s="1050" t="s">
        <v>817</v>
      </c>
      <c r="D83" s="1051" t="s">
        <v>803</v>
      </c>
      <c r="E83" s="1052">
        <v>447</v>
      </c>
      <c r="F83" s="934" t="b">
        <v>1</v>
      </c>
    </row>
    <row r="84" spans="1:6" ht="15.75" thickBot="1">
      <c r="A84" s="587"/>
      <c r="B84" s="1053" t="s">
        <v>818</v>
      </c>
      <c r="C84" s="1054" t="s">
        <v>819</v>
      </c>
      <c r="D84" s="1055" t="s">
        <v>803</v>
      </c>
      <c r="E84" s="1056">
        <v>41</v>
      </c>
      <c r="F84" s="934" t="b">
        <v>1</v>
      </c>
    </row>
    <row r="85" spans="1:6">
      <c r="A85" s="587"/>
      <c r="B85" s="939" t="s">
        <v>820</v>
      </c>
      <c r="C85" s="941" t="s">
        <v>821</v>
      </c>
      <c r="D85" s="951" t="s">
        <v>803</v>
      </c>
      <c r="E85" s="1057">
        <f>SUM(E86:E88)</f>
        <v>389</v>
      </c>
      <c r="F85" s="934" t="b">
        <v>1</v>
      </c>
    </row>
    <row r="86" spans="1:6">
      <c r="A86" s="587"/>
      <c r="B86" s="943" t="s">
        <v>822</v>
      </c>
      <c r="C86" s="945" t="s">
        <v>823</v>
      </c>
      <c r="D86" s="945" t="s">
        <v>803</v>
      </c>
      <c r="E86" s="1058">
        <v>301</v>
      </c>
      <c r="F86" s="934" t="b">
        <v>1</v>
      </c>
    </row>
    <row r="87" spans="1:6">
      <c r="A87" s="587"/>
      <c r="B87" s="995" t="s">
        <v>824</v>
      </c>
      <c r="C87" s="1009" t="s">
        <v>825</v>
      </c>
      <c r="D87" s="1009" t="s">
        <v>803</v>
      </c>
      <c r="E87" s="1059">
        <v>64</v>
      </c>
      <c r="F87" s="934" t="b">
        <v>1</v>
      </c>
    </row>
    <row r="88" spans="1:6" ht="15.75" thickBot="1">
      <c r="A88" s="587"/>
      <c r="B88" s="943" t="s">
        <v>826</v>
      </c>
      <c r="C88" s="945" t="s">
        <v>827</v>
      </c>
      <c r="D88" s="945" t="s">
        <v>803</v>
      </c>
      <c r="E88" s="1058">
        <v>24</v>
      </c>
      <c r="F88" s="934" t="b">
        <v>1</v>
      </c>
    </row>
    <row r="89" spans="1:6">
      <c r="A89" s="587"/>
      <c r="B89" s="939" t="s">
        <v>828</v>
      </c>
      <c r="C89" s="941" t="s">
        <v>829</v>
      </c>
      <c r="D89" s="1060" t="s">
        <v>803</v>
      </c>
      <c r="E89" s="1061">
        <f>SUM(E90:E92)</f>
        <v>9135</v>
      </c>
      <c r="F89" s="934" t="b">
        <v>1</v>
      </c>
    </row>
    <row r="90" spans="1:6">
      <c r="A90" s="587"/>
      <c r="B90" s="1004" t="s">
        <v>830</v>
      </c>
      <c r="C90" s="1062" t="s">
        <v>831</v>
      </c>
      <c r="D90" s="1062" t="s">
        <v>803</v>
      </c>
      <c r="E90" s="1063">
        <f>+E78+E86</f>
        <v>6910</v>
      </c>
      <c r="F90" s="934" t="b">
        <v>1</v>
      </c>
    </row>
    <row r="91" spans="1:6">
      <c r="A91" s="587"/>
      <c r="B91" s="995" t="s">
        <v>832</v>
      </c>
      <c r="C91" s="1009" t="s">
        <v>833</v>
      </c>
      <c r="D91" s="1009" t="s">
        <v>803</v>
      </c>
      <c r="E91" s="1059">
        <f>+E81+E87</f>
        <v>763</v>
      </c>
      <c r="F91" s="934" t="b">
        <v>1</v>
      </c>
    </row>
    <row r="92" spans="1:6" ht="15.75" thickBot="1">
      <c r="A92" s="587"/>
      <c r="B92" s="1053" t="s">
        <v>834</v>
      </c>
      <c r="C92" s="1055" t="s">
        <v>835</v>
      </c>
      <c r="D92" s="1055" t="s">
        <v>803</v>
      </c>
      <c r="E92" s="1064">
        <f>+E82+E88</f>
        <v>1462</v>
      </c>
      <c r="F92" s="934" t="b">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E2EFB-1D08-4BC1-9A1D-F80C2D67C1D2}">
  <sheetPr>
    <tabColor theme="0" tint="-0.14999847407452621"/>
  </sheetPr>
  <dimension ref="A1:F197"/>
  <sheetViews>
    <sheetView showGridLines="0" workbookViewId="0">
      <selection activeCell="B85" sqref="B85:Y85"/>
    </sheetView>
  </sheetViews>
  <sheetFormatPr defaultRowHeight="15"/>
  <cols>
    <col min="2" max="2" width="8.7109375" style="133" customWidth="1"/>
    <col min="3" max="3" width="78.28515625" style="133" customWidth="1"/>
    <col min="4" max="4" width="16.42578125" style="133" customWidth="1"/>
    <col min="5" max="5" width="21.140625" style="133" customWidth="1"/>
    <col min="6" max="6" width="9.140625" style="133"/>
  </cols>
  <sheetData>
    <row r="1" spans="1:5">
      <c r="A1" s="587"/>
      <c r="B1" s="587"/>
      <c r="C1" s="587"/>
      <c r="D1" s="587"/>
      <c r="E1" s="587"/>
    </row>
    <row r="2" spans="1:5" ht="84">
      <c r="A2" s="587"/>
      <c r="B2" s="587"/>
      <c r="C2" s="587"/>
      <c r="D2" s="587"/>
      <c r="E2" s="589" t="s">
        <v>836</v>
      </c>
    </row>
    <row r="3" spans="1:5">
      <c r="A3" s="587"/>
      <c r="B3" s="587"/>
      <c r="C3" s="28" t="s">
        <v>1267</v>
      </c>
      <c r="D3" s="587"/>
      <c r="E3" s="587"/>
    </row>
    <row r="4" spans="1:5">
      <c r="A4" s="587"/>
      <c r="B4" s="587"/>
      <c r="C4" s="28" t="s">
        <v>1268</v>
      </c>
      <c r="D4" s="587"/>
      <c r="E4" s="587"/>
    </row>
    <row r="5" spans="1:5">
      <c r="A5" s="587"/>
      <c r="B5" s="587"/>
      <c r="C5" s="587"/>
      <c r="D5" s="587"/>
      <c r="E5" s="587"/>
    </row>
    <row r="6" spans="1:5" ht="15.75">
      <c r="A6" s="587"/>
      <c r="B6" s="587"/>
      <c r="C6" s="1065" t="s">
        <v>837</v>
      </c>
      <c r="D6" s="587"/>
      <c r="E6" s="587"/>
    </row>
    <row r="7" spans="1:5" ht="15.75" thickBot="1">
      <c r="A7" s="587"/>
      <c r="B7" s="587"/>
      <c r="C7" s="587"/>
      <c r="D7" s="587"/>
      <c r="E7" s="587"/>
    </row>
    <row r="8" spans="1:5" ht="15.75" thickBot="1">
      <c r="A8" s="587"/>
      <c r="B8" s="1066" t="s">
        <v>2</v>
      </c>
      <c r="C8" s="923" t="s">
        <v>838</v>
      </c>
      <c r="D8" s="1067" t="s">
        <v>679</v>
      </c>
      <c r="E8" s="1068" t="s">
        <v>46</v>
      </c>
    </row>
    <row r="9" spans="1:5" ht="15.75" thickBot="1">
      <c r="A9" s="587"/>
      <c r="B9" s="1069"/>
      <c r="C9" s="923" t="s">
        <v>839</v>
      </c>
      <c r="D9" s="923"/>
      <c r="E9" s="1070"/>
    </row>
    <row r="10" spans="1:5" ht="15.75">
      <c r="A10" s="587"/>
      <c r="B10" s="939" t="s">
        <v>93</v>
      </c>
      <c r="C10" s="941" t="s">
        <v>840</v>
      </c>
      <c r="D10" s="941" t="s">
        <v>841</v>
      </c>
      <c r="E10" s="1071" t="s">
        <v>1363</v>
      </c>
    </row>
    <row r="11" spans="1:5" ht="15.75">
      <c r="A11" s="587"/>
      <c r="B11" s="953" t="s">
        <v>99</v>
      </c>
      <c r="C11" s="955" t="s">
        <v>842</v>
      </c>
      <c r="D11" s="932" t="s">
        <v>841</v>
      </c>
      <c r="E11" s="1072" t="s">
        <v>1364</v>
      </c>
    </row>
    <row r="12" spans="1:5" ht="15.75">
      <c r="A12" s="587"/>
      <c r="B12" s="953" t="s">
        <v>121</v>
      </c>
      <c r="C12" s="955" t="s">
        <v>843</v>
      </c>
      <c r="D12" s="955" t="s">
        <v>841</v>
      </c>
      <c r="E12" s="1072" t="s">
        <v>1365</v>
      </c>
    </row>
    <row r="13" spans="1:5" ht="15.75">
      <c r="A13" s="587"/>
      <c r="B13" s="953" t="s">
        <v>265</v>
      </c>
      <c r="C13" s="955" t="s">
        <v>844</v>
      </c>
      <c r="D13" s="955" t="s">
        <v>841</v>
      </c>
      <c r="E13" s="1072" t="s">
        <v>1366</v>
      </c>
    </row>
    <row r="14" spans="1:5" ht="15.75">
      <c r="A14" s="587"/>
      <c r="B14" s="953" t="s">
        <v>267</v>
      </c>
      <c r="C14" s="955" t="s">
        <v>845</v>
      </c>
      <c r="D14" s="955" t="s">
        <v>841</v>
      </c>
      <c r="E14" s="1072">
        <v>0</v>
      </c>
    </row>
    <row r="15" spans="1:5" ht="15.75">
      <c r="A15" s="587"/>
      <c r="B15" s="953" t="s">
        <v>275</v>
      </c>
      <c r="C15" s="955" t="s">
        <v>846</v>
      </c>
      <c r="D15" s="955" t="s">
        <v>841</v>
      </c>
      <c r="E15" s="1072" t="s">
        <v>1367</v>
      </c>
    </row>
    <row r="16" spans="1:5">
      <c r="A16" s="587"/>
      <c r="B16" s="943" t="s">
        <v>277</v>
      </c>
      <c r="C16" s="945" t="s">
        <v>847</v>
      </c>
      <c r="D16" s="945" t="s">
        <v>848</v>
      </c>
      <c r="E16" s="1073">
        <v>365</v>
      </c>
    </row>
    <row r="17" spans="1:5">
      <c r="A17" s="587"/>
      <c r="B17" s="943" t="s">
        <v>598</v>
      </c>
      <c r="C17" s="945" t="s">
        <v>849</v>
      </c>
      <c r="D17" s="945" t="s">
        <v>850</v>
      </c>
      <c r="E17" s="1073">
        <v>260</v>
      </c>
    </row>
    <row r="18" spans="1:5">
      <c r="A18" s="587"/>
      <c r="B18" s="943" t="s">
        <v>599</v>
      </c>
      <c r="C18" s="945" t="s">
        <v>851</v>
      </c>
      <c r="D18" s="945" t="s">
        <v>850</v>
      </c>
      <c r="E18" s="1073">
        <v>40</v>
      </c>
    </row>
    <row r="19" spans="1:5">
      <c r="A19" s="587"/>
      <c r="B19" s="943" t="s">
        <v>852</v>
      </c>
      <c r="C19" s="945" t="s">
        <v>853</v>
      </c>
      <c r="D19" s="1009" t="s">
        <v>850</v>
      </c>
      <c r="E19" s="1073">
        <v>10</v>
      </c>
    </row>
    <row r="20" spans="1:5" ht="15.75">
      <c r="A20" s="587"/>
      <c r="B20" s="953" t="s">
        <v>279</v>
      </c>
      <c r="C20" s="955" t="s">
        <v>854</v>
      </c>
      <c r="D20" s="955" t="s">
        <v>841</v>
      </c>
      <c r="E20" s="1072">
        <v>0</v>
      </c>
    </row>
    <row r="21" spans="1:5">
      <c r="A21" s="587"/>
      <c r="B21" s="943" t="s">
        <v>855</v>
      </c>
      <c r="C21" s="945" t="s">
        <v>847</v>
      </c>
      <c r="D21" s="945" t="s">
        <v>848</v>
      </c>
      <c r="E21" s="1073">
        <v>0</v>
      </c>
    </row>
    <row r="22" spans="1:5">
      <c r="A22" s="587"/>
      <c r="B22" s="943" t="s">
        <v>856</v>
      </c>
      <c r="C22" s="945" t="s">
        <v>849</v>
      </c>
      <c r="D22" s="945" t="s">
        <v>850</v>
      </c>
      <c r="E22" s="1073">
        <v>0</v>
      </c>
    </row>
    <row r="23" spans="1:5">
      <c r="A23" s="587"/>
      <c r="B23" s="943" t="s">
        <v>857</v>
      </c>
      <c r="C23" s="945" t="s">
        <v>858</v>
      </c>
      <c r="D23" s="945" t="s">
        <v>850</v>
      </c>
      <c r="E23" s="1073">
        <v>0</v>
      </c>
    </row>
    <row r="24" spans="1:5">
      <c r="A24" s="587"/>
      <c r="B24" s="953" t="s">
        <v>859</v>
      </c>
      <c r="C24" s="955" t="s">
        <v>860</v>
      </c>
      <c r="D24" s="955" t="s">
        <v>861</v>
      </c>
      <c r="E24" s="1072">
        <v>2600</v>
      </c>
    </row>
    <row r="25" spans="1:5">
      <c r="A25" s="587"/>
      <c r="B25" s="943" t="s">
        <v>862</v>
      </c>
      <c r="C25" s="945" t="s">
        <v>863</v>
      </c>
      <c r="D25" s="945" t="s">
        <v>861</v>
      </c>
      <c r="E25" s="1073">
        <v>0</v>
      </c>
    </row>
    <row r="26" spans="1:5">
      <c r="A26" s="587"/>
      <c r="B26" s="943" t="s">
        <v>864</v>
      </c>
      <c r="C26" s="945" t="s">
        <v>865</v>
      </c>
      <c r="D26" s="945" t="s">
        <v>861</v>
      </c>
      <c r="E26" s="1073" t="s">
        <v>1363</v>
      </c>
    </row>
    <row r="27" spans="1:5">
      <c r="A27" s="587"/>
      <c r="B27" s="943" t="s">
        <v>866</v>
      </c>
      <c r="C27" s="945" t="s">
        <v>867</v>
      </c>
      <c r="D27" s="945" t="s">
        <v>861</v>
      </c>
      <c r="E27" s="1073">
        <v>0</v>
      </c>
    </row>
    <row r="28" spans="1:5">
      <c r="A28" s="587"/>
      <c r="B28" s="943" t="s">
        <v>868</v>
      </c>
      <c r="C28" s="945" t="s">
        <v>869</v>
      </c>
      <c r="D28" s="945" t="s">
        <v>861</v>
      </c>
      <c r="E28" s="1073">
        <v>0</v>
      </c>
    </row>
    <row r="29" spans="1:5" ht="15.75" thickBot="1">
      <c r="A29" s="587"/>
      <c r="B29" s="1053" t="s">
        <v>870</v>
      </c>
      <c r="C29" s="1055" t="s">
        <v>871</v>
      </c>
      <c r="D29" s="1055" t="s">
        <v>861</v>
      </c>
      <c r="E29" s="1074">
        <v>8000</v>
      </c>
    </row>
    <row r="30" spans="1:5" ht="15.75" thickBot="1">
      <c r="A30" s="587"/>
      <c r="B30" s="1069"/>
      <c r="C30" s="923" t="s">
        <v>872</v>
      </c>
      <c r="D30" s="923"/>
      <c r="E30" s="1070"/>
    </row>
    <row r="31" spans="1:5">
      <c r="A31" s="587"/>
      <c r="B31" s="1075" t="s">
        <v>52</v>
      </c>
      <c r="C31" s="1076" t="s">
        <v>873</v>
      </c>
      <c r="D31" s="1077" t="s">
        <v>803</v>
      </c>
      <c r="E31" s="1049">
        <v>19</v>
      </c>
    </row>
    <row r="32" spans="1:5">
      <c r="A32" s="587"/>
      <c r="B32" s="943" t="s">
        <v>135</v>
      </c>
      <c r="C32" s="1078" t="s">
        <v>874</v>
      </c>
      <c r="D32" s="1077" t="s">
        <v>803</v>
      </c>
      <c r="E32" s="1049">
        <v>24</v>
      </c>
    </row>
    <row r="33" spans="1:5" ht="15.75" thickBot="1">
      <c r="A33" s="587"/>
      <c r="B33" s="1079" t="s">
        <v>296</v>
      </c>
      <c r="C33" s="1080" t="s">
        <v>875</v>
      </c>
      <c r="D33" s="1081" t="s">
        <v>876</v>
      </c>
      <c r="E33" s="1082">
        <v>55</v>
      </c>
    </row>
    <row r="34" spans="1:5" ht="15.75" thickBot="1">
      <c r="A34" s="587"/>
      <c r="B34" s="1069"/>
      <c r="C34" s="923" t="s">
        <v>877</v>
      </c>
      <c r="D34" s="923"/>
      <c r="E34" s="1070"/>
    </row>
    <row r="35" spans="1:5">
      <c r="A35" s="587"/>
      <c r="B35" s="953" t="s">
        <v>144</v>
      </c>
      <c r="C35" s="1083" t="s">
        <v>878</v>
      </c>
      <c r="D35" s="955" t="s">
        <v>803</v>
      </c>
      <c r="E35" s="1084">
        <v>0</v>
      </c>
    </row>
    <row r="36" spans="1:5">
      <c r="A36" s="587"/>
      <c r="B36" s="943" t="s">
        <v>404</v>
      </c>
      <c r="C36" s="1078" t="s">
        <v>879</v>
      </c>
      <c r="D36" s="945" t="s">
        <v>803</v>
      </c>
      <c r="E36" s="1049">
        <v>0</v>
      </c>
    </row>
    <row r="37" spans="1:5" ht="15.75">
      <c r="A37" s="587"/>
      <c r="B37" s="1085" t="s">
        <v>405</v>
      </c>
      <c r="C37" s="1083" t="s">
        <v>880</v>
      </c>
      <c r="D37" s="955" t="s">
        <v>682</v>
      </c>
      <c r="E37" s="1072">
        <v>382.05900000000003</v>
      </c>
    </row>
    <row r="38" spans="1:5" ht="25.5">
      <c r="A38" s="587"/>
      <c r="B38" s="1086" t="s">
        <v>881</v>
      </c>
      <c r="C38" s="1087" t="s">
        <v>882</v>
      </c>
      <c r="D38" s="945" t="s">
        <v>687</v>
      </c>
      <c r="E38" s="1073">
        <v>0</v>
      </c>
    </row>
    <row r="39" spans="1:5" ht="15.75">
      <c r="A39" s="587"/>
      <c r="B39" s="1086" t="s">
        <v>883</v>
      </c>
      <c r="C39" s="1087" t="s">
        <v>884</v>
      </c>
      <c r="D39" s="945" t="s">
        <v>687</v>
      </c>
      <c r="E39" s="1073">
        <v>0</v>
      </c>
    </row>
    <row r="40" spans="1:5" ht="25.5">
      <c r="A40" s="587"/>
      <c r="B40" s="1086" t="s">
        <v>885</v>
      </c>
      <c r="C40" s="1087" t="s">
        <v>886</v>
      </c>
      <c r="D40" s="945" t="s">
        <v>687</v>
      </c>
      <c r="E40" s="1073">
        <v>0</v>
      </c>
    </row>
    <row r="41" spans="1:5" ht="15.75">
      <c r="A41" s="587"/>
      <c r="B41" s="943" t="s">
        <v>887</v>
      </c>
      <c r="C41" s="978" t="s">
        <v>888</v>
      </c>
      <c r="D41" s="945" t="s">
        <v>687</v>
      </c>
      <c r="E41" s="1073">
        <v>382.05900000000003</v>
      </c>
    </row>
    <row r="42" spans="1:5" ht="15.75">
      <c r="A42" s="587"/>
      <c r="B42" s="953" t="s">
        <v>146</v>
      </c>
      <c r="C42" s="1088" t="s">
        <v>889</v>
      </c>
      <c r="D42" s="955" t="s">
        <v>682</v>
      </c>
      <c r="E42" s="1072">
        <v>382.05900000000003</v>
      </c>
    </row>
    <row r="43" spans="1:5" ht="15.75">
      <c r="A43" s="587"/>
      <c r="B43" s="953" t="s">
        <v>154</v>
      </c>
      <c r="C43" s="1083" t="s">
        <v>890</v>
      </c>
      <c r="D43" s="955" t="s">
        <v>682</v>
      </c>
      <c r="E43" s="1072">
        <v>0</v>
      </c>
    </row>
    <row r="44" spans="1:5">
      <c r="A44" s="587"/>
      <c r="B44" s="943" t="s">
        <v>406</v>
      </c>
      <c r="C44" s="1078" t="s">
        <v>891</v>
      </c>
      <c r="D44" s="945" t="s">
        <v>803</v>
      </c>
      <c r="E44" s="1049">
        <v>0</v>
      </c>
    </row>
    <row r="45" spans="1:5">
      <c r="A45" s="587"/>
      <c r="B45" s="943" t="s">
        <v>892</v>
      </c>
      <c r="C45" s="1078" t="s">
        <v>893</v>
      </c>
      <c r="D45" s="945" t="s">
        <v>803</v>
      </c>
      <c r="E45" s="1049">
        <v>0</v>
      </c>
    </row>
    <row r="46" spans="1:5">
      <c r="A46" s="587"/>
      <c r="B46" s="943" t="s">
        <v>894</v>
      </c>
      <c r="C46" s="1047" t="s">
        <v>895</v>
      </c>
      <c r="D46" s="960" t="s">
        <v>690</v>
      </c>
      <c r="E46" s="1089">
        <v>0</v>
      </c>
    </row>
    <row r="47" spans="1:5">
      <c r="A47" s="587"/>
      <c r="B47" s="943" t="s">
        <v>609</v>
      </c>
      <c r="C47" s="1078" t="s">
        <v>896</v>
      </c>
      <c r="D47" s="945" t="s">
        <v>803</v>
      </c>
      <c r="E47" s="1049">
        <v>0</v>
      </c>
    </row>
    <row r="48" spans="1:5">
      <c r="A48" s="587"/>
      <c r="B48" s="943" t="s">
        <v>897</v>
      </c>
      <c r="C48" s="1047" t="s">
        <v>898</v>
      </c>
      <c r="D48" s="960" t="s">
        <v>690</v>
      </c>
      <c r="E48" s="1089">
        <v>0</v>
      </c>
    </row>
    <row r="49" spans="1:5">
      <c r="A49" s="587"/>
      <c r="B49" s="953" t="s">
        <v>407</v>
      </c>
      <c r="C49" s="1083" t="s">
        <v>899</v>
      </c>
      <c r="D49" s="955" t="s">
        <v>803</v>
      </c>
      <c r="E49" s="1084">
        <v>0</v>
      </c>
    </row>
    <row r="50" spans="1:5">
      <c r="A50" s="587"/>
      <c r="B50" s="953" t="s">
        <v>413</v>
      </c>
      <c r="C50" s="1083" t="s">
        <v>900</v>
      </c>
      <c r="D50" s="955" t="s">
        <v>803</v>
      </c>
      <c r="E50" s="1084">
        <v>0</v>
      </c>
    </row>
    <row r="51" spans="1:5">
      <c r="A51" s="587"/>
      <c r="B51" s="953" t="s">
        <v>414</v>
      </c>
      <c r="C51" s="1083" t="s">
        <v>901</v>
      </c>
      <c r="D51" s="955" t="s">
        <v>803</v>
      </c>
      <c r="E51" s="1084">
        <v>7</v>
      </c>
    </row>
    <row r="52" spans="1:5">
      <c r="A52" s="587"/>
      <c r="B52" s="953" t="s">
        <v>419</v>
      </c>
      <c r="C52" s="1083" t="s">
        <v>902</v>
      </c>
      <c r="D52" s="955" t="s">
        <v>803</v>
      </c>
      <c r="E52" s="1084">
        <v>0</v>
      </c>
    </row>
    <row r="53" spans="1:5">
      <c r="A53" s="587"/>
      <c r="B53" s="953" t="s">
        <v>423</v>
      </c>
      <c r="C53" s="1083" t="s">
        <v>903</v>
      </c>
      <c r="D53" s="945" t="s">
        <v>803</v>
      </c>
      <c r="E53" s="1049">
        <v>13</v>
      </c>
    </row>
    <row r="54" spans="1:5">
      <c r="A54" s="587"/>
      <c r="B54" s="1085" t="s">
        <v>426</v>
      </c>
      <c r="C54" s="1083" t="s">
        <v>904</v>
      </c>
      <c r="D54" s="955" t="s">
        <v>803</v>
      </c>
      <c r="E54" s="1084">
        <v>0</v>
      </c>
    </row>
    <row r="55" spans="1:5" ht="15.75" thickBot="1">
      <c r="A55" s="587"/>
      <c r="B55" s="1079" t="s">
        <v>441</v>
      </c>
      <c r="C55" s="1080" t="s">
        <v>905</v>
      </c>
      <c r="D55" s="1081" t="s">
        <v>906</v>
      </c>
      <c r="E55" s="1082">
        <v>55</v>
      </c>
    </row>
    <row r="56" spans="1:5" ht="15.75" thickBot="1">
      <c r="A56" s="587"/>
      <c r="B56" s="1069"/>
      <c r="C56" s="923" t="s">
        <v>907</v>
      </c>
      <c r="D56" s="923"/>
      <c r="E56" s="1070"/>
    </row>
    <row r="57" spans="1:5">
      <c r="A57" s="587"/>
      <c r="B57" s="943" t="s">
        <v>62</v>
      </c>
      <c r="C57" s="945" t="s">
        <v>908</v>
      </c>
      <c r="D57" s="945" t="s">
        <v>803</v>
      </c>
      <c r="E57" s="1049">
        <v>19</v>
      </c>
    </row>
    <row r="58" spans="1:5">
      <c r="A58" s="587"/>
      <c r="B58" s="943" t="s">
        <v>66</v>
      </c>
      <c r="C58" s="945" t="s">
        <v>909</v>
      </c>
      <c r="D58" s="945" t="s">
        <v>803</v>
      </c>
      <c r="E58" s="1049">
        <v>24</v>
      </c>
    </row>
    <row r="59" spans="1:5">
      <c r="A59" s="587"/>
      <c r="B59" s="943" t="s">
        <v>68</v>
      </c>
      <c r="C59" s="945" t="s">
        <v>910</v>
      </c>
      <c r="D59" s="945" t="s">
        <v>803</v>
      </c>
      <c r="E59" s="1049">
        <v>24</v>
      </c>
    </row>
    <row r="60" spans="1:5">
      <c r="A60" s="587"/>
      <c r="B60" s="953" t="s">
        <v>70</v>
      </c>
      <c r="C60" s="955" t="s">
        <v>911</v>
      </c>
      <c r="D60" s="1090" t="s">
        <v>906</v>
      </c>
      <c r="E60" s="1072">
        <v>55</v>
      </c>
    </row>
    <row r="61" spans="1:5">
      <c r="A61" s="587"/>
      <c r="B61" s="943" t="s">
        <v>72</v>
      </c>
      <c r="C61" s="945" t="s">
        <v>912</v>
      </c>
      <c r="D61" s="1062" t="s">
        <v>913</v>
      </c>
      <c r="E61" s="1091">
        <f>SUM(E62:E63)</f>
        <v>80</v>
      </c>
    </row>
    <row r="62" spans="1:5">
      <c r="A62" s="587"/>
      <c r="B62" s="958" t="s">
        <v>914</v>
      </c>
      <c r="C62" s="1047" t="s">
        <v>915</v>
      </c>
      <c r="D62" s="960" t="s">
        <v>913</v>
      </c>
      <c r="E62" s="1089">
        <v>30</v>
      </c>
    </row>
    <row r="63" spans="1:5">
      <c r="A63" s="587"/>
      <c r="B63" s="958" t="s">
        <v>916</v>
      </c>
      <c r="C63" s="1047" t="s">
        <v>917</v>
      </c>
      <c r="D63" s="960" t="s">
        <v>913</v>
      </c>
      <c r="E63" s="1089">
        <v>50</v>
      </c>
    </row>
    <row r="64" spans="1:5">
      <c r="A64" s="587"/>
      <c r="B64" s="943" t="s">
        <v>458</v>
      </c>
      <c r="C64" s="945" t="s">
        <v>918</v>
      </c>
      <c r="D64" s="945" t="s">
        <v>803</v>
      </c>
      <c r="E64" s="1049">
        <v>6609</v>
      </c>
    </row>
    <row r="65" spans="1:5">
      <c r="A65" s="587"/>
      <c r="B65" s="943" t="s">
        <v>462</v>
      </c>
      <c r="C65" s="945" t="s">
        <v>919</v>
      </c>
      <c r="D65" s="945" t="s">
        <v>803</v>
      </c>
      <c r="E65" s="1049">
        <v>152</v>
      </c>
    </row>
    <row r="66" spans="1:5">
      <c r="A66" s="587"/>
      <c r="B66" s="943" t="s">
        <v>466</v>
      </c>
      <c r="C66" s="945" t="s">
        <v>920</v>
      </c>
      <c r="D66" s="945" t="s">
        <v>803</v>
      </c>
      <c r="E66" s="1049">
        <v>0</v>
      </c>
    </row>
    <row r="67" spans="1:5">
      <c r="A67" s="587"/>
      <c r="B67" s="943" t="s">
        <v>470</v>
      </c>
      <c r="C67" s="945" t="s">
        <v>921</v>
      </c>
      <c r="D67" s="945" t="s">
        <v>803</v>
      </c>
      <c r="E67" s="1049">
        <v>203</v>
      </c>
    </row>
    <row r="68" spans="1:5">
      <c r="A68" s="587"/>
      <c r="B68" s="943" t="s">
        <v>486</v>
      </c>
      <c r="C68" s="945" t="s">
        <v>922</v>
      </c>
      <c r="D68" s="945" t="s">
        <v>803</v>
      </c>
      <c r="E68" s="1046">
        <f>SUM(E69:E71)</f>
        <v>6753</v>
      </c>
    </row>
    <row r="69" spans="1:5">
      <c r="A69" s="587"/>
      <c r="B69" s="958" t="s">
        <v>923</v>
      </c>
      <c r="C69" s="1047" t="s">
        <v>924</v>
      </c>
      <c r="D69" s="960" t="s">
        <v>803</v>
      </c>
      <c r="E69" s="1048">
        <v>2392</v>
      </c>
    </row>
    <row r="70" spans="1:5">
      <c r="A70" s="587"/>
      <c r="B70" s="958" t="s">
        <v>925</v>
      </c>
      <c r="C70" s="1047" t="s">
        <v>926</v>
      </c>
      <c r="D70" s="960" t="s">
        <v>803</v>
      </c>
      <c r="E70" s="1048">
        <v>4084</v>
      </c>
    </row>
    <row r="71" spans="1:5">
      <c r="A71" s="587"/>
      <c r="B71" s="958" t="s">
        <v>927</v>
      </c>
      <c r="C71" s="1047" t="s">
        <v>928</v>
      </c>
      <c r="D71" s="960" t="s">
        <v>803</v>
      </c>
      <c r="E71" s="1048">
        <v>277</v>
      </c>
    </row>
    <row r="72" spans="1:5">
      <c r="A72" s="587"/>
      <c r="B72" s="943" t="s">
        <v>488</v>
      </c>
      <c r="C72" s="945" t="s">
        <v>929</v>
      </c>
      <c r="D72" s="945" t="s">
        <v>803</v>
      </c>
      <c r="E72" s="1049">
        <v>4084</v>
      </c>
    </row>
    <row r="73" spans="1:5" ht="15.75" thickBot="1">
      <c r="A73" s="587"/>
      <c r="B73" s="1053" t="s">
        <v>624</v>
      </c>
      <c r="C73" s="1055" t="s">
        <v>930</v>
      </c>
      <c r="D73" s="1055" t="s">
        <v>803</v>
      </c>
      <c r="E73" s="1056">
        <v>70</v>
      </c>
    </row>
    <row r="74" spans="1:5" ht="15.75" thickBot="1">
      <c r="A74" s="587"/>
      <c r="B74" s="1069"/>
      <c r="C74" s="923" t="s">
        <v>931</v>
      </c>
      <c r="D74" s="923"/>
      <c r="E74" s="1070"/>
    </row>
    <row r="75" spans="1:5">
      <c r="A75" s="587"/>
      <c r="B75" s="943" t="s">
        <v>491</v>
      </c>
      <c r="C75" s="945" t="s">
        <v>932</v>
      </c>
      <c r="D75" s="945" t="s">
        <v>803</v>
      </c>
      <c r="E75" s="1049">
        <v>19</v>
      </c>
    </row>
    <row r="76" spans="1:5">
      <c r="A76" s="587"/>
      <c r="B76" s="943" t="s">
        <v>164</v>
      </c>
      <c r="C76" s="945" t="s">
        <v>933</v>
      </c>
      <c r="D76" s="945" t="s">
        <v>803</v>
      </c>
      <c r="E76" s="1049">
        <v>47</v>
      </c>
    </row>
    <row r="77" spans="1:5">
      <c r="A77" s="587"/>
      <c r="B77" s="943" t="s">
        <v>166</v>
      </c>
      <c r="C77" s="945" t="s">
        <v>934</v>
      </c>
      <c r="D77" s="945" t="s">
        <v>803</v>
      </c>
      <c r="E77" s="1049">
        <v>80</v>
      </c>
    </row>
    <row r="78" spans="1:5">
      <c r="A78" s="587"/>
      <c r="B78" s="953" t="s">
        <v>168</v>
      </c>
      <c r="C78" s="955" t="s">
        <v>935</v>
      </c>
      <c r="D78" s="1090" t="s">
        <v>906</v>
      </c>
      <c r="E78" s="1072">
        <v>18</v>
      </c>
    </row>
    <row r="79" spans="1:5">
      <c r="A79" s="587"/>
      <c r="B79" s="943" t="s">
        <v>170</v>
      </c>
      <c r="C79" s="945" t="s">
        <v>936</v>
      </c>
      <c r="D79" s="945" t="s">
        <v>913</v>
      </c>
      <c r="E79" s="1073">
        <v>113</v>
      </c>
    </row>
    <row r="80" spans="1:5">
      <c r="A80" s="587"/>
      <c r="B80" s="958" t="s">
        <v>642</v>
      </c>
      <c r="C80" s="1047" t="s">
        <v>937</v>
      </c>
      <c r="D80" s="960" t="s">
        <v>913</v>
      </c>
      <c r="E80" s="1089">
        <v>17</v>
      </c>
    </row>
    <row r="81" spans="1:5">
      <c r="A81" s="587"/>
      <c r="B81" s="943" t="s">
        <v>172</v>
      </c>
      <c r="C81" s="945" t="s">
        <v>938</v>
      </c>
      <c r="D81" s="945" t="s">
        <v>803</v>
      </c>
      <c r="E81" s="1049">
        <v>19</v>
      </c>
    </row>
    <row r="82" spans="1:5">
      <c r="A82" s="587"/>
      <c r="B82" s="943" t="s">
        <v>174</v>
      </c>
      <c r="C82" s="945" t="s">
        <v>939</v>
      </c>
      <c r="D82" s="945" t="s">
        <v>803</v>
      </c>
      <c r="E82" s="1092">
        <f>SUM(E83:E85)</f>
        <v>6853</v>
      </c>
    </row>
    <row r="83" spans="1:5">
      <c r="A83" s="587"/>
      <c r="B83" s="958" t="s">
        <v>505</v>
      </c>
      <c r="C83" s="1047" t="s">
        <v>940</v>
      </c>
      <c r="D83" s="960" t="s">
        <v>803</v>
      </c>
      <c r="E83" s="1048">
        <v>3242</v>
      </c>
    </row>
    <row r="84" spans="1:5">
      <c r="A84" s="587"/>
      <c r="B84" s="958" t="s">
        <v>506</v>
      </c>
      <c r="C84" s="1047" t="s">
        <v>941</v>
      </c>
      <c r="D84" s="960" t="s">
        <v>803</v>
      </c>
      <c r="E84" s="1048">
        <v>3374</v>
      </c>
    </row>
    <row r="85" spans="1:5">
      <c r="A85" s="587"/>
      <c r="B85" s="958" t="s">
        <v>507</v>
      </c>
      <c r="C85" s="1047" t="s">
        <v>942</v>
      </c>
      <c r="D85" s="960" t="s">
        <v>803</v>
      </c>
      <c r="E85" s="1048">
        <v>237</v>
      </c>
    </row>
    <row r="86" spans="1:5" ht="15.75" thickBot="1">
      <c r="A86" s="587"/>
      <c r="B86" s="1053" t="s">
        <v>176</v>
      </c>
      <c r="C86" s="1055" t="s">
        <v>943</v>
      </c>
      <c r="D86" s="1055" t="s">
        <v>803</v>
      </c>
      <c r="E86" s="1056">
        <v>30</v>
      </c>
    </row>
    <row r="87" spans="1:5" ht="15.75" thickBot="1">
      <c r="A87" s="587"/>
      <c r="B87" s="1069"/>
      <c r="C87" s="923" t="s">
        <v>944</v>
      </c>
      <c r="D87" s="923"/>
      <c r="E87" s="1070"/>
    </row>
    <row r="88" spans="1:5">
      <c r="A88" s="587"/>
      <c r="B88" s="943" t="s">
        <v>205</v>
      </c>
      <c r="C88" s="945" t="s">
        <v>945</v>
      </c>
      <c r="D88" s="945" t="s">
        <v>803</v>
      </c>
      <c r="E88" s="1049">
        <v>0</v>
      </c>
    </row>
    <row r="89" spans="1:5">
      <c r="A89" s="587"/>
      <c r="B89" s="943" t="s">
        <v>207</v>
      </c>
      <c r="C89" s="945" t="s">
        <v>946</v>
      </c>
      <c r="D89" s="945" t="s">
        <v>803</v>
      </c>
      <c r="E89" s="1049">
        <v>0</v>
      </c>
    </row>
    <row r="90" spans="1:5">
      <c r="A90" s="587"/>
      <c r="B90" s="943" t="s">
        <v>215</v>
      </c>
      <c r="C90" s="945" t="s">
        <v>947</v>
      </c>
      <c r="D90" s="945" t="s">
        <v>803</v>
      </c>
      <c r="E90" s="1049">
        <v>0</v>
      </c>
    </row>
    <row r="91" spans="1:5">
      <c r="A91" s="587"/>
      <c r="B91" s="943" t="s">
        <v>649</v>
      </c>
      <c r="C91" s="955" t="s">
        <v>948</v>
      </c>
      <c r="D91" s="1090" t="s">
        <v>906</v>
      </c>
      <c r="E91" s="1084">
        <v>0</v>
      </c>
    </row>
    <row r="92" spans="1:5">
      <c r="A92" s="587"/>
      <c r="B92" s="943" t="s">
        <v>651</v>
      </c>
      <c r="C92" s="945" t="s">
        <v>949</v>
      </c>
      <c r="D92" s="945" t="s">
        <v>913</v>
      </c>
      <c r="E92" s="1073">
        <v>0</v>
      </c>
    </row>
    <row r="93" spans="1:5">
      <c r="A93" s="587"/>
      <c r="B93" s="958" t="s">
        <v>950</v>
      </c>
      <c r="C93" s="1047" t="s">
        <v>937</v>
      </c>
      <c r="D93" s="960" t="s">
        <v>913</v>
      </c>
      <c r="E93" s="1048">
        <v>0</v>
      </c>
    </row>
    <row r="94" spans="1:5">
      <c r="A94" s="587"/>
      <c r="B94" s="943" t="s">
        <v>653</v>
      </c>
      <c r="C94" s="945" t="s">
        <v>951</v>
      </c>
      <c r="D94" s="945" t="s">
        <v>803</v>
      </c>
      <c r="E94" s="1049">
        <v>0</v>
      </c>
    </row>
    <row r="95" spans="1:5">
      <c r="A95" s="587"/>
      <c r="B95" s="943" t="s">
        <v>655</v>
      </c>
      <c r="C95" s="945" t="s">
        <v>952</v>
      </c>
      <c r="D95" s="945" t="s">
        <v>803</v>
      </c>
      <c r="E95" s="1049">
        <v>0</v>
      </c>
    </row>
    <row r="96" spans="1:5" ht="15.75" thickBot="1">
      <c r="A96" s="587"/>
      <c r="B96" s="1053" t="s">
        <v>657</v>
      </c>
      <c r="C96" s="1055" t="s">
        <v>953</v>
      </c>
      <c r="D96" s="1055" t="s">
        <v>803</v>
      </c>
      <c r="E96" s="1056">
        <v>0</v>
      </c>
    </row>
    <row r="97" spans="1:5" ht="15.75" thickBot="1">
      <c r="A97" s="587"/>
      <c r="B97" s="1069"/>
      <c r="C97" s="923" t="s">
        <v>954</v>
      </c>
      <c r="D97" s="923"/>
      <c r="E97" s="1070"/>
    </row>
    <row r="98" spans="1:5">
      <c r="A98" s="587"/>
      <c r="B98" s="943" t="s">
        <v>80</v>
      </c>
      <c r="C98" s="1093" t="s">
        <v>955</v>
      </c>
      <c r="D98" s="1062" t="s">
        <v>803</v>
      </c>
      <c r="E98" s="1094">
        <v>0</v>
      </c>
    </row>
    <row r="99" spans="1:5">
      <c r="A99" s="587"/>
      <c r="B99" s="943" t="s">
        <v>82</v>
      </c>
      <c r="C99" s="1095" t="s">
        <v>956</v>
      </c>
      <c r="D99" s="945" t="s">
        <v>957</v>
      </c>
      <c r="E99" s="1049">
        <v>0</v>
      </c>
    </row>
    <row r="100" spans="1:5" ht="15.75">
      <c r="A100" s="587"/>
      <c r="B100" s="943" t="s">
        <v>220</v>
      </c>
      <c r="C100" s="1096" t="s">
        <v>958</v>
      </c>
      <c r="D100" s="945" t="s">
        <v>687</v>
      </c>
      <c r="E100" s="1073">
        <v>0</v>
      </c>
    </row>
    <row r="101" spans="1:5">
      <c r="A101" s="587"/>
      <c r="B101" s="943" t="s">
        <v>959</v>
      </c>
      <c r="C101" s="1095" t="s">
        <v>960</v>
      </c>
      <c r="D101" s="945" t="s">
        <v>803</v>
      </c>
      <c r="E101" s="1049">
        <v>0</v>
      </c>
    </row>
    <row r="102" spans="1:5" ht="15.75">
      <c r="A102" s="587"/>
      <c r="B102" s="943" t="s">
        <v>961</v>
      </c>
      <c r="C102" s="1096" t="s">
        <v>962</v>
      </c>
      <c r="D102" s="945" t="s">
        <v>687</v>
      </c>
      <c r="E102" s="1073">
        <v>0</v>
      </c>
    </row>
    <row r="103" spans="1:5">
      <c r="A103" s="587"/>
      <c r="B103" s="943" t="s">
        <v>963</v>
      </c>
      <c r="C103" s="1095" t="s">
        <v>964</v>
      </c>
      <c r="D103" s="945" t="s">
        <v>803</v>
      </c>
      <c r="E103" s="1049">
        <v>19</v>
      </c>
    </row>
    <row r="104" spans="1:5" ht="15.75">
      <c r="A104" s="587"/>
      <c r="B104" s="943" t="s">
        <v>965</v>
      </c>
      <c r="C104" s="1096" t="s">
        <v>966</v>
      </c>
      <c r="D104" s="945" t="s">
        <v>687</v>
      </c>
      <c r="E104" s="1073">
        <v>170.2</v>
      </c>
    </row>
    <row r="105" spans="1:5">
      <c r="A105" s="587"/>
      <c r="B105" s="943" t="s">
        <v>967</v>
      </c>
      <c r="C105" s="1095" t="s">
        <v>968</v>
      </c>
      <c r="D105" s="945" t="s">
        <v>803</v>
      </c>
      <c r="E105" s="1049">
        <v>1</v>
      </c>
    </row>
    <row r="106" spans="1:5" ht="15.75">
      <c r="A106" s="587"/>
      <c r="B106" s="943" t="s">
        <v>969</v>
      </c>
      <c r="C106" s="1096" t="s">
        <v>970</v>
      </c>
      <c r="D106" s="945" t="s">
        <v>687</v>
      </c>
      <c r="E106" s="1073">
        <v>943.6</v>
      </c>
    </row>
    <row r="107" spans="1:5">
      <c r="A107" s="587"/>
      <c r="B107" s="943" t="s">
        <v>971</v>
      </c>
      <c r="C107" s="1096" t="s">
        <v>972</v>
      </c>
      <c r="D107" s="945" t="s">
        <v>803</v>
      </c>
      <c r="E107" s="1049">
        <v>17</v>
      </c>
    </row>
    <row r="108" spans="1:5">
      <c r="A108" s="587"/>
      <c r="B108" s="943" t="s">
        <v>973</v>
      </c>
      <c r="C108" s="1096" t="s">
        <v>974</v>
      </c>
      <c r="D108" s="945" t="s">
        <v>803</v>
      </c>
      <c r="E108" s="1049">
        <v>12</v>
      </c>
    </row>
    <row r="109" spans="1:5">
      <c r="A109" s="587"/>
      <c r="B109" s="995" t="s">
        <v>975</v>
      </c>
      <c r="C109" s="1097" t="s">
        <v>976</v>
      </c>
      <c r="D109" s="1009" t="s">
        <v>803</v>
      </c>
      <c r="E109" s="1042">
        <v>0</v>
      </c>
    </row>
    <row r="110" spans="1:5">
      <c r="A110" s="587"/>
      <c r="B110" s="1098" t="s">
        <v>977</v>
      </c>
      <c r="C110" s="1099" t="s">
        <v>978</v>
      </c>
      <c r="D110" s="1099"/>
      <c r="E110" s="1100"/>
    </row>
    <row r="111" spans="1:5">
      <c r="A111" s="587"/>
      <c r="B111" s="1004" t="s">
        <v>979</v>
      </c>
      <c r="C111" s="1093" t="s">
        <v>980</v>
      </c>
      <c r="D111" s="1062" t="s">
        <v>850</v>
      </c>
      <c r="E111" s="1101">
        <v>567</v>
      </c>
    </row>
    <row r="112" spans="1:5">
      <c r="A112" s="587"/>
      <c r="B112" s="943" t="s">
        <v>981</v>
      </c>
      <c r="C112" s="1095" t="s">
        <v>982</v>
      </c>
      <c r="D112" s="945" t="s">
        <v>850</v>
      </c>
      <c r="E112" s="1073">
        <v>0</v>
      </c>
    </row>
    <row r="113" spans="1:5">
      <c r="A113" s="587"/>
      <c r="B113" s="943" t="s">
        <v>983</v>
      </c>
      <c r="C113" s="1095" t="s">
        <v>984</v>
      </c>
      <c r="D113" s="945" t="s">
        <v>850</v>
      </c>
      <c r="E113" s="1073">
        <v>0</v>
      </c>
    </row>
    <row r="114" spans="1:5">
      <c r="A114" s="587"/>
      <c r="B114" s="943" t="s">
        <v>985</v>
      </c>
      <c r="C114" s="1095" t="s">
        <v>986</v>
      </c>
      <c r="D114" s="945" t="s">
        <v>850</v>
      </c>
      <c r="E114" s="1073">
        <v>60</v>
      </c>
    </row>
    <row r="115" spans="1:5">
      <c r="A115" s="587"/>
      <c r="B115" s="995" t="s">
        <v>987</v>
      </c>
      <c r="C115" s="1102" t="s">
        <v>988</v>
      </c>
      <c r="D115" s="1009" t="s">
        <v>850</v>
      </c>
      <c r="E115" s="1103">
        <v>9</v>
      </c>
    </row>
    <row r="116" spans="1:5">
      <c r="A116" s="587"/>
      <c r="B116" s="1098" t="s">
        <v>989</v>
      </c>
      <c r="C116" s="1099" t="s">
        <v>990</v>
      </c>
      <c r="D116" s="1099"/>
      <c r="E116" s="1104"/>
    </row>
    <row r="117" spans="1:5">
      <c r="A117" s="587"/>
      <c r="B117" s="1004" t="s">
        <v>991</v>
      </c>
      <c r="C117" s="1093" t="s">
        <v>992</v>
      </c>
      <c r="D117" s="1062" t="s">
        <v>850</v>
      </c>
      <c r="E117" s="1101">
        <v>7</v>
      </c>
    </row>
    <row r="118" spans="1:5">
      <c r="A118" s="587"/>
      <c r="B118" s="943" t="s">
        <v>993</v>
      </c>
      <c r="C118" s="1095" t="s">
        <v>982</v>
      </c>
      <c r="D118" s="945" t="s">
        <v>850</v>
      </c>
      <c r="E118" s="1073">
        <v>0</v>
      </c>
    </row>
    <row r="119" spans="1:5">
      <c r="A119" s="587"/>
      <c r="B119" s="943" t="s">
        <v>994</v>
      </c>
      <c r="C119" s="1095" t="s">
        <v>984</v>
      </c>
      <c r="D119" s="945" t="s">
        <v>850</v>
      </c>
      <c r="E119" s="1073">
        <v>0</v>
      </c>
    </row>
    <row r="120" spans="1:5">
      <c r="A120" s="587"/>
      <c r="B120" s="943" t="s">
        <v>995</v>
      </c>
      <c r="C120" s="1095" t="s">
        <v>986</v>
      </c>
      <c r="D120" s="945" t="s">
        <v>850</v>
      </c>
      <c r="E120" s="1073">
        <v>9</v>
      </c>
    </row>
    <row r="121" spans="1:5">
      <c r="A121" s="587"/>
      <c r="B121" s="943" t="s">
        <v>996</v>
      </c>
      <c r="C121" s="1095" t="s">
        <v>988</v>
      </c>
      <c r="D121" s="945" t="s">
        <v>850</v>
      </c>
      <c r="E121" s="1073">
        <v>0.9</v>
      </c>
    </row>
    <row r="122" spans="1:5">
      <c r="A122" s="587"/>
      <c r="B122" s="1105" t="s">
        <v>997</v>
      </c>
      <c r="C122" s="1099" t="s">
        <v>998</v>
      </c>
      <c r="D122" s="1099"/>
      <c r="E122" s="1106"/>
    </row>
    <row r="123" spans="1:5">
      <c r="A123" s="587"/>
      <c r="B123" s="943" t="s">
        <v>999</v>
      </c>
      <c r="C123" s="1095" t="s">
        <v>1000</v>
      </c>
      <c r="D123" s="945" t="s">
        <v>1001</v>
      </c>
      <c r="E123" s="1073">
        <v>0</v>
      </c>
    </row>
    <row r="124" spans="1:5">
      <c r="A124" s="587"/>
      <c r="B124" s="943" t="s">
        <v>1002</v>
      </c>
      <c r="C124" s="1095" t="s">
        <v>1003</v>
      </c>
      <c r="D124" s="945" t="s">
        <v>1001</v>
      </c>
      <c r="E124" s="1073">
        <v>0</v>
      </c>
    </row>
    <row r="125" spans="1:5">
      <c r="A125" s="587"/>
      <c r="B125" s="943" t="s">
        <v>1004</v>
      </c>
      <c r="C125" s="1095" t="s">
        <v>1005</v>
      </c>
      <c r="D125" s="945" t="s">
        <v>1001</v>
      </c>
      <c r="E125" s="1073">
        <v>0</v>
      </c>
    </row>
    <row r="126" spans="1:5">
      <c r="A126" s="587"/>
      <c r="B126" s="995" t="s">
        <v>1006</v>
      </c>
      <c r="C126" s="1102" t="s">
        <v>1007</v>
      </c>
      <c r="D126" s="1009" t="s">
        <v>1001</v>
      </c>
      <c r="E126" s="1103">
        <v>0</v>
      </c>
    </row>
    <row r="127" spans="1:5">
      <c r="A127" s="587"/>
      <c r="B127" s="1098" t="s">
        <v>1008</v>
      </c>
      <c r="C127" s="1099" t="s">
        <v>1009</v>
      </c>
      <c r="D127" s="1099"/>
      <c r="E127" s="1100"/>
    </row>
    <row r="128" spans="1:5">
      <c r="A128" s="587"/>
      <c r="B128" s="995" t="s">
        <v>1010</v>
      </c>
      <c r="C128" s="1102" t="s">
        <v>980</v>
      </c>
      <c r="D128" s="1009" t="s">
        <v>1001</v>
      </c>
      <c r="E128" s="1107">
        <f>(E111-E117)*E129/1000</f>
        <v>623.72799999999995</v>
      </c>
    </row>
    <row r="129" spans="1:5" ht="16.5" thickBot="1">
      <c r="A129" s="587"/>
      <c r="B129" s="1108" t="s">
        <v>1011</v>
      </c>
      <c r="C129" s="1109" t="s">
        <v>1012</v>
      </c>
      <c r="D129" s="1055" t="s">
        <v>687</v>
      </c>
      <c r="E129" s="1110">
        <f>'8'!E36</f>
        <v>1113.8</v>
      </c>
    </row>
    <row r="130" spans="1:5" ht="15.75" thickBot="1">
      <c r="A130" s="587"/>
      <c r="B130" s="1069"/>
      <c r="C130" s="923" t="s">
        <v>1013</v>
      </c>
      <c r="D130" s="923"/>
      <c r="E130" s="1070"/>
    </row>
    <row r="131" spans="1:5" ht="15.75">
      <c r="A131" s="587"/>
      <c r="B131" s="1111" t="s">
        <v>1014</v>
      </c>
      <c r="C131" s="1112" t="s">
        <v>1015</v>
      </c>
      <c r="D131" s="945" t="s">
        <v>687</v>
      </c>
      <c r="E131" s="1113">
        <v>0</v>
      </c>
    </row>
    <row r="132" spans="1:5">
      <c r="A132" s="587"/>
      <c r="B132" s="943" t="s">
        <v>1016</v>
      </c>
      <c r="C132" s="1096" t="s">
        <v>1017</v>
      </c>
      <c r="D132" s="945" t="s">
        <v>803</v>
      </c>
      <c r="E132" s="1049">
        <v>0</v>
      </c>
    </row>
    <row r="133" spans="1:5">
      <c r="A133" s="587"/>
      <c r="B133" s="947" t="s">
        <v>1018</v>
      </c>
      <c r="C133" s="1114" t="s">
        <v>1019</v>
      </c>
      <c r="D133" s="949" t="s">
        <v>803</v>
      </c>
      <c r="E133" s="1042">
        <v>0</v>
      </c>
    </row>
    <row r="134" spans="1:5">
      <c r="A134" s="587"/>
      <c r="B134" s="1098" t="s">
        <v>1020</v>
      </c>
      <c r="C134" s="1099" t="s">
        <v>1021</v>
      </c>
      <c r="D134" s="1099"/>
      <c r="E134" s="1100"/>
    </row>
    <row r="135" spans="1:5">
      <c r="A135" s="587"/>
      <c r="B135" s="1004" t="s">
        <v>1022</v>
      </c>
      <c r="C135" s="1093" t="s">
        <v>980</v>
      </c>
      <c r="D135" s="1062" t="s">
        <v>850</v>
      </c>
      <c r="E135" s="1101">
        <v>0</v>
      </c>
    </row>
    <row r="136" spans="1:5">
      <c r="A136" s="587"/>
      <c r="B136" s="943" t="s">
        <v>1023</v>
      </c>
      <c r="C136" s="1095" t="s">
        <v>982</v>
      </c>
      <c r="D136" s="945" t="s">
        <v>850</v>
      </c>
      <c r="E136" s="1073">
        <v>0</v>
      </c>
    </row>
    <row r="137" spans="1:5">
      <c r="A137" s="587"/>
      <c r="B137" s="943" t="s">
        <v>1024</v>
      </c>
      <c r="C137" s="1095" t="s">
        <v>1025</v>
      </c>
      <c r="D137" s="945" t="s">
        <v>850</v>
      </c>
      <c r="E137" s="1073">
        <v>0</v>
      </c>
    </row>
    <row r="138" spans="1:5">
      <c r="A138" s="587"/>
      <c r="B138" s="1098" t="s">
        <v>1026</v>
      </c>
      <c r="C138" s="1099" t="s">
        <v>1027</v>
      </c>
      <c r="D138" s="1099"/>
      <c r="E138" s="1104"/>
    </row>
    <row r="139" spans="1:5">
      <c r="A139" s="587"/>
      <c r="B139" s="1004" t="s">
        <v>1028</v>
      </c>
      <c r="C139" s="1093" t="s">
        <v>992</v>
      </c>
      <c r="D139" s="1062" t="s">
        <v>850</v>
      </c>
      <c r="E139" s="1101">
        <v>0</v>
      </c>
    </row>
    <row r="140" spans="1:5">
      <c r="A140" s="587"/>
      <c r="B140" s="943" t="s">
        <v>1029</v>
      </c>
      <c r="C140" s="1095" t="s">
        <v>982</v>
      </c>
      <c r="D140" s="945" t="s">
        <v>850</v>
      </c>
      <c r="E140" s="1073">
        <v>0</v>
      </c>
    </row>
    <row r="141" spans="1:5">
      <c r="A141" s="587"/>
      <c r="B141" s="995" t="s">
        <v>1030</v>
      </c>
      <c r="C141" s="1102" t="s">
        <v>1025</v>
      </c>
      <c r="D141" s="1009" t="s">
        <v>850</v>
      </c>
      <c r="E141" s="1103">
        <v>0</v>
      </c>
    </row>
    <row r="142" spans="1:5">
      <c r="A142" s="587"/>
      <c r="B142" s="1098" t="s">
        <v>1031</v>
      </c>
      <c r="C142" s="1099" t="s">
        <v>1009</v>
      </c>
      <c r="D142" s="1099"/>
      <c r="E142" s="1100"/>
    </row>
    <row r="143" spans="1:5" ht="15.75" thickBot="1">
      <c r="A143" s="587"/>
      <c r="B143" s="1053" t="s">
        <v>1032</v>
      </c>
      <c r="C143" s="1095" t="s">
        <v>980</v>
      </c>
      <c r="D143" s="945" t="s">
        <v>1001</v>
      </c>
      <c r="E143" s="1115">
        <f>(E135-E139)*E131/1000</f>
        <v>0</v>
      </c>
    </row>
    <row r="144" spans="1:5" ht="15.75" thickBot="1">
      <c r="A144" s="587"/>
      <c r="B144" s="1069"/>
      <c r="C144" s="923" t="s">
        <v>1033</v>
      </c>
      <c r="D144" s="923"/>
      <c r="E144" s="1070"/>
    </row>
    <row r="145" spans="1:5" ht="15.75">
      <c r="A145" s="587"/>
      <c r="B145" s="1111" t="s">
        <v>7</v>
      </c>
      <c r="C145" s="1116" t="s">
        <v>1034</v>
      </c>
      <c r="D145" s="945" t="s">
        <v>687</v>
      </c>
      <c r="E145" s="1113">
        <v>2.86</v>
      </c>
    </row>
    <row r="146" spans="1:5">
      <c r="A146" s="587"/>
      <c r="B146" s="943" t="s">
        <v>1035</v>
      </c>
      <c r="C146" s="1117" t="s">
        <v>1036</v>
      </c>
      <c r="D146" s="1118" t="s">
        <v>783</v>
      </c>
      <c r="E146" s="1119">
        <v>0.96</v>
      </c>
    </row>
    <row r="147" spans="1:5">
      <c r="A147" s="587"/>
      <c r="B147" s="943" t="s">
        <v>1037</v>
      </c>
      <c r="C147" s="1117" t="s">
        <v>1038</v>
      </c>
      <c r="D147" s="945" t="s">
        <v>1039</v>
      </c>
      <c r="E147" s="1073">
        <v>0.4</v>
      </c>
    </row>
    <row r="148" spans="1:5" ht="15.75" thickBot="1">
      <c r="A148" s="587"/>
      <c r="B148" s="1007" t="s">
        <v>1040</v>
      </c>
      <c r="C148" s="1120" t="s">
        <v>1041</v>
      </c>
      <c r="D148" s="1051" t="s">
        <v>803</v>
      </c>
      <c r="E148" s="1052">
        <v>1</v>
      </c>
    </row>
    <row r="149" spans="1:5">
      <c r="A149" s="587"/>
      <c r="B149" s="1121" t="s">
        <v>1042</v>
      </c>
      <c r="C149" s="1122" t="s">
        <v>1043</v>
      </c>
      <c r="D149" s="1122"/>
      <c r="E149" s="1123"/>
    </row>
    <row r="150" spans="1:5" ht="15.75">
      <c r="A150" s="587"/>
      <c r="B150" s="1004" t="s">
        <v>1044</v>
      </c>
      <c r="C150" s="1124" t="s">
        <v>1045</v>
      </c>
      <c r="D150" s="945" t="s">
        <v>687</v>
      </c>
      <c r="E150" s="1073">
        <v>0</v>
      </c>
    </row>
    <row r="151" spans="1:5">
      <c r="A151" s="587"/>
      <c r="B151" s="943" t="s">
        <v>1046</v>
      </c>
      <c r="C151" s="1117" t="s">
        <v>1047</v>
      </c>
      <c r="D151" s="1118" t="s">
        <v>783</v>
      </c>
      <c r="E151" s="1119">
        <v>0</v>
      </c>
    </row>
    <row r="152" spans="1:5">
      <c r="A152" s="587"/>
      <c r="B152" s="1004" t="s">
        <v>1048</v>
      </c>
      <c r="C152" s="1125" t="s">
        <v>1049</v>
      </c>
      <c r="D152" s="1051" t="s">
        <v>1039</v>
      </c>
      <c r="E152" s="1073">
        <v>0</v>
      </c>
    </row>
    <row r="153" spans="1:5" ht="15.75" thickBot="1">
      <c r="A153" s="587"/>
      <c r="B153" s="995" t="s">
        <v>1050</v>
      </c>
      <c r="C153" s="1126" t="s">
        <v>1051</v>
      </c>
      <c r="D153" s="1009" t="s">
        <v>803</v>
      </c>
      <c r="E153" s="1042">
        <v>0</v>
      </c>
    </row>
    <row r="154" spans="1:5">
      <c r="A154" s="587"/>
      <c r="B154" s="1121" t="s">
        <v>1052</v>
      </c>
      <c r="C154" s="1122" t="s">
        <v>1053</v>
      </c>
      <c r="D154" s="1122"/>
      <c r="E154" s="1127"/>
    </row>
    <row r="155" spans="1:5" ht="15.75">
      <c r="A155" s="587"/>
      <c r="B155" s="943" t="s">
        <v>1054</v>
      </c>
      <c r="C155" s="1117" t="s">
        <v>1055</v>
      </c>
      <c r="D155" s="945" t="s">
        <v>687</v>
      </c>
      <c r="E155" s="1073">
        <v>0</v>
      </c>
    </row>
    <row r="156" spans="1:5">
      <c r="A156" s="587"/>
      <c r="B156" s="943" t="s">
        <v>1056</v>
      </c>
      <c r="C156" s="1117" t="s">
        <v>1057</v>
      </c>
      <c r="D156" s="1118" t="s">
        <v>783</v>
      </c>
      <c r="E156" s="1119">
        <v>0</v>
      </c>
    </row>
    <row r="157" spans="1:5">
      <c r="A157" s="587"/>
      <c r="B157" s="943" t="s">
        <v>1058</v>
      </c>
      <c r="C157" s="1125" t="s">
        <v>1059</v>
      </c>
      <c r="D157" s="1051" t="s">
        <v>1039</v>
      </c>
      <c r="E157" s="1073">
        <v>0</v>
      </c>
    </row>
    <row r="158" spans="1:5" ht="15.75" thickBot="1">
      <c r="A158" s="587"/>
      <c r="B158" s="995" t="s">
        <v>1060</v>
      </c>
      <c r="C158" s="1126" t="s">
        <v>1061</v>
      </c>
      <c r="D158" s="1009" t="s">
        <v>803</v>
      </c>
      <c r="E158" s="1042">
        <v>0</v>
      </c>
    </row>
    <row r="159" spans="1:5">
      <c r="A159" s="587"/>
      <c r="B159" s="1121" t="s">
        <v>1062</v>
      </c>
      <c r="C159" s="1122" t="s">
        <v>1063</v>
      </c>
      <c r="D159" s="1122"/>
      <c r="E159" s="1128"/>
    </row>
    <row r="160" spans="1:5" ht="15.75">
      <c r="A160" s="587"/>
      <c r="B160" s="943" t="s">
        <v>1064</v>
      </c>
      <c r="C160" s="1129" t="s">
        <v>1065</v>
      </c>
      <c r="D160" s="945" t="s">
        <v>687</v>
      </c>
      <c r="E160" s="1073">
        <v>0</v>
      </c>
    </row>
    <row r="161" spans="1:5">
      <c r="A161" s="587"/>
      <c r="B161" s="943" t="s">
        <v>1066</v>
      </c>
      <c r="C161" s="1129" t="s">
        <v>1067</v>
      </c>
      <c r="D161" s="945" t="s">
        <v>783</v>
      </c>
      <c r="E161" s="1119">
        <v>0</v>
      </c>
    </row>
    <row r="162" spans="1:5">
      <c r="A162" s="587"/>
      <c r="B162" s="943" t="s">
        <v>1068</v>
      </c>
      <c r="C162" s="1129" t="s">
        <v>1069</v>
      </c>
      <c r="D162" s="945" t="s">
        <v>1070</v>
      </c>
      <c r="E162" s="1073">
        <v>0</v>
      </c>
    </row>
    <row r="163" spans="1:5" ht="15.75" thickBot="1">
      <c r="A163" s="587"/>
      <c r="B163" s="995" t="s">
        <v>1071</v>
      </c>
      <c r="C163" s="1126" t="s">
        <v>1072</v>
      </c>
      <c r="D163" s="1009" t="s">
        <v>803</v>
      </c>
      <c r="E163" s="1042">
        <v>0</v>
      </c>
    </row>
    <row r="164" spans="1:5">
      <c r="A164" s="587"/>
      <c r="B164" s="1121" t="s">
        <v>1073</v>
      </c>
      <c r="C164" s="1130" t="s">
        <v>1074</v>
      </c>
      <c r="D164" s="1131"/>
      <c r="E164" s="1132"/>
    </row>
    <row r="165" spans="1:5" ht="15.75">
      <c r="A165" s="587"/>
      <c r="B165" s="943" t="s">
        <v>1075</v>
      </c>
      <c r="C165" s="1117" t="s">
        <v>1076</v>
      </c>
      <c r="D165" s="945" t="s">
        <v>687</v>
      </c>
      <c r="E165" s="1073">
        <v>0</v>
      </c>
    </row>
    <row r="166" spans="1:5">
      <c r="A166" s="587"/>
      <c r="B166" s="943" t="s">
        <v>1077</v>
      </c>
      <c r="C166" s="1117" t="s">
        <v>1078</v>
      </c>
      <c r="D166" s="1118" t="s">
        <v>783</v>
      </c>
      <c r="E166" s="1119">
        <v>0</v>
      </c>
    </row>
    <row r="167" spans="1:5">
      <c r="A167" s="587"/>
      <c r="B167" s="1004" t="s">
        <v>1079</v>
      </c>
      <c r="C167" s="1125" t="s">
        <v>1080</v>
      </c>
      <c r="D167" s="1051" t="s">
        <v>1039</v>
      </c>
      <c r="E167" s="1073">
        <v>0</v>
      </c>
    </row>
    <row r="168" spans="1:5" ht="15.75" thickBot="1">
      <c r="A168" s="587"/>
      <c r="B168" s="995" t="s">
        <v>1081</v>
      </c>
      <c r="C168" s="1126" t="s">
        <v>1082</v>
      </c>
      <c r="D168" s="1009" t="s">
        <v>803</v>
      </c>
      <c r="E168" s="1042">
        <v>0</v>
      </c>
    </row>
    <row r="169" spans="1:5">
      <c r="A169" s="587"/>
      <c r="B169" s="1121" t="s">
        <v>1083</v>
      </c>
      <c r="C169" s="1122" t="s">
        <v>1084</v>
      </c>
      <c r="D169" s="1122"/>
      <c r="E169" s="1127"/>
    </row>
    <row r="170" spans="1:5" ht="15.75">
      <c r="A170" s="587"/>
      <c r="B170" s="943" t="s">
        <v>1085</v>
      </c>
      <c r="C170" s="1133" t="s">
        <v>1086</v>
      </c>
      <c r="D170" s="945" t="s">
        <v>687</v>
      </c>
      <c r="E170" s="1073">
        <v>0.43</v>
      </c>
    </row>
    <row r="171" spans="1:5">
      <c r="A171" s="587"/>
      <c r="B171" s="943" t="s">
        <v>1087</v>
      </c>
      <c r="C171" s="1134" t="s">
        <v>1088</v>
      </c>
      <c r="D171" s="1118" t="s">
        <v>783</v>
      </c>
      <c r="E171" s="1119">
        <v>0.6</v>
      </c>
    </row>
    <row r="172" spans="1:5">
      <c r="A172" s="587"/>
      <c r="B172" s="943" t="s">
        <v>1089</v>
      </c>
      <c r="C172" s="1134" t="s">
        <v>1090</v>
      </c>
      <c r="D172" s="1062" t="s">
        <v>1039</v>
      </c>
      <c r="E172" s="1073">
        <v>0.2</v>
      </c>
    </row>
    <row r="173" spans="1:5">
      <c r="A173" s="587"/>
      <c r="B173" s="943" t="s">
        <v>1091</v>
      </c>
      <c r="C173" s="1135" t="s">
        <v>1092</v>
      </c>
      <c r="D173" s="1051" t="s">
        <v>1039</v>
      </c>
      <c r="E173" s="1073">
        <v>2.86</v>
      </c>
    </row>
    <row r="174" spans="1:5" ht="15.75" thickBot="1">
      <c r="A174" s="587"/>
      <c r="B174" s="995" t="s">
        <v>1093</v>
      </c>
      <c r="C174" s="1126" t="s">
        <v>1041</v>
      </c>
      <c r="D174" s="1009" t="s">
        <v>803</v>
      </c>
      <c r="E174" s="1042">
        <v>4</v>
      </c>
    </row>
    <row r="175" spans="1:5">
      <c r="A175" s="587"/>
      <c r="B175" s="1121" t="s">
        <v>1094</v>
      </c>
      <c r="C175" s="1122" t="s">
        <v>1095</v>
      </c>
      <c r="D175" s="1122"/>
      <c r="E175" s="1127"/>
    </row>
    <row r="176" spans="1:5" ht="15.75">
      <c r="A176" s="587"/>
      <c r="B176" s="970" t="s">
        <v>1096</v>
      </c>
      <c r="C176" s="1133" t="s">
        <v>1097</v>
      </c>
      <c r="D176" s="945" t="s">
        <v>687</v>
      </c>
      <c r="E176" s="1073">
        <v>0</v>
      </c>
    </row>
    <row r="177" spans="1:5">
      <c r="A177" s="587"/>
      <c r="B177" s="970" t="s">
        <v>1098</v>
      </c>
      <c r="C177" s="1134" t="s">
        <v>1099</v>
      </c>
      <c r="D177" s="1118" t="s">
        <v>783</v>
      </c>
      <c r="E177" s="1119">
        <v>0</v>
      </c>
    </row>
    <row r="178" spans="1:5">
      <c r="A178" s="587"/>
      <c r="B178" s="970" t="s">
        <v>1100</v>
      </c>
      <c r="C178" s="1134" t="s">
        <v>1101</v>
      </c>
      <c r="D178" s="1062" t="s">
        <v>1039</v>
      </c>
      <c r="E178" s="1073">
        <v>0</v>
      </c>
    </row>
    <row r="179" spans="1:5">
      <c r="A179" s="587"/>
      <c r="B179" s="970" t="s">
        <v>1102</v>
      </c>
      <c r="C179" s="1134" t="s">
        <v>1103</v>
      </c>
      <c r="D179" s="1062" t="s">
        <v>1039</v>
      </c>
      <c r="E179" s="1073">
        <v>0</v>
      </c>
    </row>
    <row r="180" spans="1:5">
      <c r="A180" s="587"/>
      <c r="B180" s="970" t="s">
        <v>1104</v>
      </c>
      <c r="C180" s="1134" t="s">
        <v>1105</v>
      </c>
      <c r="D180" s="1062" t="s">
        <v>1039</v>
      </c>
      <c r="E180" s="1073">
        <v>0</v>
      </c>
    </row>
    <row r="181" spans="1:5">
      <c r="A181" s="587"/>
      <c r="B181" s="970" t="s">
        <v>1106</v>
      </c>
      <c r="C181" s="1134" t="s">
        <v>1092</v>
      </c>
      <c r="D181" s="1062" t="s">
        <v>1039</v>
      </c>
      <c r="E181" s="1073">
        <v>0</v>
      </c>
    </row>
    <row r="182" spans="1:5" ht="15.75" thickBot="1">
      <c r="A182" s="587"/>
      <c r="B182" s="1053" t="s">
        <v>1107</v>
      </c>
      <c r="C182" s="1136" t="s">
        <v>1041</v>
      </c>
      <c r="D182" s="1055" t="s">
        <v>803</v>
      </c>
      <c r="E182" s="1056">
        <v>0</v>
      </c>
    </row>
    <row r="183" spans="1:5" ht="15.75" thickBot="1">
      <c r="A183" s="587"/>
      <c r="B183" s="1069"/>
      <c r="C183" s="923" t="s">
        <v>1108</v>
      </c>
      <c r="D183" s="923"/>
      <c r="E183" s="1070"/>
    </row>
    <row r="184" spans="1:5">
      <c r="A184" s="587"/>
      <c r="B184" s="1111" t="s">
        <v>1109</v>
      </c>
      <c r="C184" s="1137" t="s">
        <v>1110</v>
      </c>
      <c r="D184" s="1138" t="s">
        <v>803</v>
      </c>
      <c r="E184" s="1061">
        <f>SUM(E185:E189)</f>
        <v>16</v>
      </c>
    </row>
    <row r="185" spans="1:5">
      <c r="A185" s="587"/>
      <c r="B185" s="943" t="s">
        <v>1111</v>
      </c>
      <c r="C185" s="1078" t="s">
        <v>1112</v>
      </c>
      <c r="D185" s="1139" t="s">
        <v>803</v>
      </c>
      <c r="E185" s="1049">
        <v>0</v>
      </c>
    </row>
    <row r="186" spans="1:5">
      <c r="A186" s="587"/>
      <c r="B186" s="943" t="s">
        <v>1113</v>
      </c>
      <c r="C186" s="1078" t="s">
        <v>1114</v>
      </c>
      <c r="D186" s="1139" t="s">
        <v>803</v>
      </c>
      <c r="E186" s="1049">
        <v>3</v>
      </c>
    </row>
    <row r="187" spans="1:5">
      <c r="A187" s="587"/>
      <c r="B187" s="943" t="s">
        <v>1115</v>
      </c>
      <c r="C187" s="1078" t="s">
        <v>1116</v>
      </c>
      <c r="D187" s="1139" t="s">
        <v>803</v>
      </c>
      <c r="E187" s="1049">
        <v>1</v>
      </c>
    </row>
    <row r="188" spans="1:5">
      <c r="A188" s="587"/>
      <c r="B188" s="943" t="s">
        <v>1117</v>
      </c>
      <c r="C188" s="1078" t="s">
        <v>1118</v>
      </c>
      <c r="D188" s="1139" t="s">
        <v>803</v>
      </c>
      <c r="E188" s="1049">
        <v>2</v>
      </c>
    </row>
    <row r="189" spans="1:5">
      <c r="A189" s="587"/>
      <c r="B189" s="943" t="s">
        <v>1119</v>
      </c>
      <c r="C189" s="1078" t="s">
        <v>1120</v>
      </c>
      <c r="D189" s="1139" t="s">
        <v>803</v>
      </c>
      <c r="E189" s="1046">
        <f>SUM(E190:E194)</f>
        <v>10</v>
      </c>
    </row>
    <row r="190" spans="1:5">
      <c r="A190" s="587"/>
      <c r="B190" s="958" t="s">
        <v>1121</v>
      </c>
      <c r="C190" s="1047" t="s">
        <v>1122</v>
      </c>
      <c r="D190" s="1118" t="s">
        <v>803</v>
      </c>
      <c r="E190" s="1048">
        <v>0</v>
      </c>
    </row>
    <row r="191" spans="1:5">
      <c r="A191" s="587"/>
      <c r="B191" s="958" t="s">
        <v>1123</v>
      </c>
      <c r="C191" s="1047" t="s">
        <v>1124</v>
      </c>
      <c r="D191" s="1118" t="s">
        <v>803</v>
      </c>
      <c r="E191" s="1048">
        <v>0</v>
      </c>
    </row>
    <row r="192" spans="1:5">
      <c r="A192" s="587"/>
      <c r="B192" s="958" t="s">
        <v>1125</v>
      </c>
      <c r="C192" s="1047" t="s">
        <v>1126</v>
      </c>
      <c r="D192" s="1118" t="s">
        <v>803</v>
      </c>
      <c r="E192" s="1048">
        <v>1</v>
      </c>
    </row>
    <row r="193" spans="1:5">
      <c r="A193" s="587"/>
      <c r="B193" s="958" t="s">
        <v>1127</v>
      </c>
      <c r="C193" s="1047" t="s">
        <v>1128</v>
      </c>
      <c r="D193" s="1118" t="s">
        <v>803</v>
      </c>
      <c r="E193" s="1048">
        <v>3</v>
      </c>
    </row>
    <row r="194" spans="1:5" ht="15.75" thickBot="1">
      <c r="A194" s="587"/>
      <c r="B194" s="1140" t="s">
        <v>1129</v>
      </c>
      <c r="C194" s="1141" t="s">
        <v>1130</v>
      </c>
      <c r="D194" s="1142" t="s">
        <v>803</v>
      </c>
      <c r="E194" s="1143">
        <v>6</v>
      </c>
    </row>
    <row r="195" spans="1:5">
      <c r="A195" s="587"/>
      <c r="B195" s="1144"/>
      <c r="C195" s="1144"/>
      <c r="D195" s="1144"/>
      <c r="E195" s="1145"/>
    </row>
    <row r="196" spans="1:5">
      <c r="A196" s="587"/>
      <c r="B196" s="1146" t="s">
        <v>1131</v>
      </c>
      <c r="C196" s="92" t="s">
        <v>1132</v>
      </c>
      <c r="D196" s="587"/>
      <c r="E196" s="587"/>
    </row>
    <row r="197" spans="1:5">
      <c r="A197" s="587"/>
      <c r="B197" s="1147" t="s">
        <v>1133</v>
      </c>
      <c r="C197" s="92" t="s">
        <v>1134</v>
      </c>
      <c r="D197" s="587"/>
      <c r="E197" s="587"/>
    </row>
  </sheetData>
  <mergeCells count="13">
    <mergeCell ref="C175:D175"/>
    <mergeCell ref="C142:D142"/>
    <mergeCell ref="C149:D149"/>
    <mergeCell ref="C154:D154"/>
    <mergeCell ref="C159:D159"/>
    <mergeCell ref="C164:D164"/>
    <mergeCell ref="C169:D169"/>
    <mergeCell ref="C110:D110"/>
    <mergeCell ref="C116:D116"/>
    <mergeCell ref="C122:D122"/>
    <mergeCell ref="C127:D127"/>
    <mergeCell ref="C134:D134"/>
    <mergeCell ref="C138:D13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6BDAD-162F-468A-BDDD-A53A50A093E1}">
  <sheetPr>
    <tabColor theme="0" tint="-0.14999847407452621"/>
  </sheetPr>
  <dimension ref="A1:G42"/>
  <sheetViews>
    <sheetView showGridLines="0" topLeftCell="D4" workbookViewId="0">
      <selection activeCell="B85" sqref="B85:Y85"/>
    </sheetView>
  </sheetViews>
  <sheetFormatPr defaultRowHeight="15"/>
  <cols>
    <col min="2" max="2" width="6.7109375" customWidth="1"/>
    <col min="3" max="3" width="88.5703125" customWidth="1"/>
    <col min="4" max="4" width="17.28515625" customWidth="1"/>
    <col min="5" max="6" width="24" customWidth="1"/>
    <col min="7" max="7" width="29.140625" customWidth="1"/>
  </cols>
  <sheetData>
    <row r="1" spans="1:7">
      <c r="A1" s="587"/>
      <c r="B1" s="587"/>
      <c r="C1" s="587"/>
      <c r="D1" s="587"/>
      <c r="E1" s="587"/>
      <c r="F1" s="587"/>
      <c r="G1" s="587"/>
    </row>
    <row r="2" spans="1:7" ht="60">
      <c r="A2" s="587"/>
      <c r="B2" s="587"/>
      <c r="C2" s="587"/>
      <c r="D2" s="587"/>
      <c r="E2" s="587"/>
      <c r="F2" s="587"/>
      <c r="G2" s="1" t="s">
        <v>1135</v>
      </c>
    </row>
    <row r="3" spans="1:7">
      <c r="A3" s="587"/>
      <c r="B3" s="587"/>
      <c r="C3" s="28" t="s">
        <v>1267</v>
      </c>
      <c r="D3" s="587"/>
      <c r="E3" s="587"/>
      <c r="F3" s="587"/>
      <c r="G3" s="587"/>
    </row>
    <row r="4" spans="1:7">
      <c r="A4" s="587"/>
      <c r="B4" s="587"/>
      <c r="C4" s="28" t="s">
        <v>1268</v>
      </c>
      <c r="D4" s="587"/>
      <c r="E4" s="587"/>
      <c r="F4" s="587"/>
      <c r="G4" s="587"/>
    </row>
    <row r="5" spans="1:7">
      <c r="A5" s="587"/>
      <c r="B5" s="587"/>
      <c r="C5" s="587"/>
      <c r="D5" s="587"/>
      <c r="E5" s="587"/>
      <c r="F5" s="587"/>
      <c r="G5" s="587"/>
    </row>
    <row r="6" spans="1:7">
      <c r="A6" s="587"/>
      <c r="B6" s="587"/>
      <c r="C6" s="1148" t="s">
        <v>1136</v>
      </c>
      <c r="D6" s="587"/>
      <c r="E6" s="587"/>
      <c r="F6" s="587"/>
      <c r="G6" s="587"/>
    </row>
    <row r="7" spans="1:7" ht="15.75" thickBot="1">
      <c r="A7" s="587"/>
      <c r="B7" s="587"/>
      <c r="C7" s="587"/>
      <c r="D7" s="587"/>
      <c r="E7" s="587"/>
      <c r="F7" s="587"/>
      <c r="G7" s="587"/>
    </row>
    <row r="8" spans="1:7" ht="15.75" thickBot="1">
      <c r="A8" s="587"/>
      <c r="B8" s="1149" t="s">
        <v>2</v>
      </c>
      <c r="C8" s="1150" t="s">
        <v>1137</v>
      </c>
      <c r="D8" s="1151" t="s">
        <v>679</v>
      </c>
      <c r="E8" s="1152" t="s">
        <v>46</v>
      </c>
      <c r="F8" s="1153"/>
      <c r="G8" s="1154" t="s">
        <v>1138</v>
      </c>
    </row>
    <row r="9" spans="1:7" ht="26.25" thickBot="1">
      <c r="A9" s="587"/>
      <c r="B9" s="1149"/>
      <c r="C9" s="1150"/>
      <c r="D9" s="1151"/>
      <c r="E9" s="1155" t="s">
        <v>1139</v>
      </c>
      <c r="F9" s="1151" t="s">
        <v>1140</v>
      </c>
      <c r="G9" s="1154"/>
    </row>
    <row r="10" spans="1:7" ht="15.75" thickBot="1">
      <c r="A10" s="587"/>
      <c r="B10" s="1150" t="s">
        <v>1141</v>
      </c>
      <c r="C10" s="1150" t="s">
        <v>1142</v>
      </c>
      <c r="D10" s="1150" t="s">
        <v>800</v>
      </c>
      <c r="E10" s="1156">
        <f>E11+E25</f>
        <v>34.916666666666671</v>
      </c>
      <c r="F10" s="1156">
        <f>F11+F25</f>
        <v>34.958333333333343</v>
      </c>
      <c r="G10" s="1154"/>
    </row>
    <row r="11" spans="1:7" ht="15.75" thickBot="1">
      <c r="A11" s="587"/>
      <c r="B11" s="1157" t="s">
        <v>1143</v>
      </c>
      <c r="C11" s="1157" t="s">
        <v>1144</v>
      </c>
      <c r="D11" s="1157" t="s">
        <v>800</v>
      </c>
      <c r="E11" s="1158">
        <f>E13+E17+E21+E22+E23+E24</f>
        <v>34.61364087827571</v>
      </c>
      <c r="F11" s="1158">
        <f>F13+F17+F21+F22+F23+F24</f>
        <v>34.655307544942382</v>
      </c>
      <c r="G11" s="1159"/>
    </row>
    <row r="12" spans="1:7" ht="15.75" thickBot="1">
      <c r="A12" s="587"/>
      <c r="B12" s="1160" t="s">
        <v>1145</v>
      </c>
      <c r="C12" s="1160" t="s">
        <v>1146</v>
      </c>
      <c r="D12" s="1160" t="s">
        <v>800</v>
      </c>
      <c r="E12" s="1161">
        <f>E13+E17+E22+E21</f>
        <v>17.8</v>
      </c>
      <c r="F12" s="1161">
        <f>F13+F17+F22+F21</f>
        <v>17.8</v>
      </c>
      <c r="G12" s="1162"/>
    </row>
    <row r="13" spans="1:7">
      <c r="A13" s="587"/>
      <c r="B13" s="1163" t="s">
        <v>130</v>
      </c>
      <c r="C13" s="1163" t="s">
        <v>1147</v>
      </c>
      <c r="D13" s="1164" t="s">
        <v>800</v>
      </c>
      <c r="E13" s="1165">
        <f>SUM(E14:E16)</f>
        <v>5</v>
      </c>
      <c r="F13" s="1165">
        <f>SUM(F14:F16)</f>
        <v>5</v>
      </c>
      <c r="G13" s="1166"/>
    </row>
    <row r="14" spans="1:7">
      <c r="A14" s="587"/>
      <c r="B14" s="1167" t="s">
        <v>1148</v>
      </c>
      <c r="C14" s="1168" t="s">
        <v>1149</v>
      </c>
      <c r="D14" s="1167" t="s">
        <v>800</v>
      </c>
      <c r="E14" s="1169">
        <v>2</v>
      </c>
      <c r="F14" s="1169">
        <v>2</v>
      </c>
      <c r="G14" s="1170"/>
    </row>
    <row r="15" spans="1:7">
      <c r="A15" s="587"/>
      <c r="B15" s="1167" t="s">
        <v>1150</v>
      </c>
      <c r="C15" s="1168" t="s">
        <v>1151</v>
      </c>
      <c r="D15" s="1167" t="s">
        <v>800</v>
      </c>
      <c r="E15" s="1169">
        <v>0</v>
      </c>
      <c r="F15" s="1169">
        <v>0</v>
      </c>
      <c r="G15" s="1170"/>
    </row>
    <row r="16" spans="1:7" ht="15.75" thickBot="1">
      <c r="A16" s="587"/>
      <c r="B16" s="1171" t="s">
        <v>1152</v>
      </c>
      <c r="C16" s="1172" t="s">
        <v>1153</v>
      </c>
      <c r="D16" s="1171" t="s">
        <v>800</v>
      </c>
      <c r="E16" s="1173">
        <v>3</v>
      </c>
      <c r="F16" s="1173">
        <v>3</v>
      </c>
      <c r="G16" s="1174"/>
    </row>
    <row r="17" spans="1:7" ht="40.5">
      <c r="A17" s="587"/>
      <c r="B17" s="1175" t="s">
        <v>132</v>
      </c>
      <c r="C17" s="1175" t="s">
        <v>1154</v>
      </c>
      <c r="D17" s="1176" t="s">
        <v>800</v>
      </c>
      <c r="E17" s="1177">
        <f>SUM(E18:E20)</f>
        <v>10.8</v>
      </c>
      <c r="F17" s="1177">
        <f>SUM(F18:F20)</f>
        <v>10.8</v>
      </c>
      <c r="G17" s="1178"/>
    </row>
    <row r="18" spans="1:7">
      <c r="A18" s="587"/>
      <c r="B18" s="1167" t="s">
        <v>1155</v>
      </c>
      <c r="C18" s="1168" t="s">
        <v>1156</v>
      </c>
      <c r="D18" s="1167" t="s">
        <v>800</v>
      </c>
      <c r="E18" s="1169">
        <v>4.8</v>
      </c>
      <c r="F18" s="1169">
        <v>4.8</v>
      </c>
      <c r="G18" s="1170"/>
    </row>
    <row r="19" spans="1:7">
      <c r="A19" s="587"/>
      <c r="B19" s="1167" t="s">
        <v>1157</v>
      </c>
      <c r="C19" s="1168" t="s">
        <v>1158</v>
      </c>
      <c r="D19" s="1167" t="s">
        <v>800</v>
      </c>
      <c r="E19" s="1169">
        <v>4</v>
      </c>
      <c r="F19" s="1169">
        <v>4</v>
      </c>
      <c r="G19" s="1170"/>
    </row>
    <row r="20" spans="1:7" ht="15.75" thickBot="1">
      <c r="A20" s="587"/>
      <c r="B20" s="1167" t="s">
        <v>1159</v>
      </c>
      <c r="C20" s="1168" t="s">
        <v>1160</v>
      </c>
      <c r="D20" s="1167" t="s">
        <v>800</v>
      </c>
      <c r="E20" s="1169">
        <v>2</v>
      </c>
      <c r="F20" s="1169">
        <v>2</v>
      </c>
      <c r="G20" s="1170"/>
    </row>
    <row r="21" spans="1:7" ht="15.75" thickBot="1">
      <c r="A21" s="587"/>
      <c r="B21" s="1179" t="s">
        <v>134</v>
      </c>
      <c r="C21" s="1179" t="s">
        <v>1161</v>
      </c>
      <c r="D21" s="1180" t="s">
        <v>800</v>
      </c>
      <c r="E21" s="1181">
        <v>0</v>
      </c>
      <c r="F21" s="1181">
        <v>0</v>
      </c>
      <c r="G21" s="1154"/>
    </row>
    <row r="22" spans="1:7" ht="15.75" thickBot="1">
      <c r="A22" s="587"/>
      <c r="B22" s="1179" t="s">
        <v>1162</v>
      </c>
      <c r="C22" s="1182" t="s">
        <v>1163</v>
      </c>
      <c r="D22" s="1179" t="s">
        <v>800</v>
      </c>
      <c r="E22" s="1181">
        <v>2</v>
      </c>
      <c r="F22" s="1181">
        <f t="shared" ref="F22" si="0">+E22</f>
        <v>2</v>
      </c>
      <c r="G22" s="1154"/>
    </row>
    <row r="23" spans="1:7" ht="15.75" thickBot="1">
      <c r="A23" s="587"/>
      <c r="B23" s="1150" t="s">
        <v>1164</v>
      </c>
      <c r="C23" s="1150" t="s">
        <v>1165</v>
      </c>
      <c r="D23" s="1150" t="s">
        <v>800</v>
      </c>
      <c r="E23" s="1181">
        <v>8.0833333333333357</v>
      </c>
      <c r="F23" s="1181">
        <v>8.1250000000000018</v>
      </c>
      <c r="G23" s="1154"/>
    </row>
    <row r="24" spans="1:7" ht="15.75" thickBot="1">
      <c r="A24" s="587"/>
      <c r="B24" s="1150" t="s">
        <v>296</v>
      </c>
      <c r="C24" s="1183" t="s">
        <v>1166</v>
      </c>
      <c r="D24" s="1150" t="s">
        <v>800</v>
      </c>
      <c r="E24" s="1181">
        <v>8.7303075449423737</v>
      </c>
      <c r="F24" s="1181">
        <v>8.7303075449423755</v>
      </c>
      <c r="G24" s="1154"/>
    </row>
    <row r="25" spans="1:7" ht="15.75" thickBot="1">
      <c r="A25" s="587"/>
      <c r="B25" s="1160" t="s">
        <v>1167</v>
      </c>
      <c r="C25" s="1160" t="s">
        <v>1168</v>
      </c>
      <c r="D25" s="1160" t="s">
        <v>800</v>
      </c>
      <c r="E25" s="1184">
        <v>0.30302578839095878</v>
      </c>
      <c r="F25" s="1184">
        <v>0.30302578839095878</v>
      </c>
      <c r="G25" s="1162"/>
    </row>
    <row r="26" spans="1:7" ht="15.75" thickBot="1">
      <c r="A26" s="587"/>
      <c r="B26" s="1150" t="s">
        <v>1169</v>
      </c>
      <c r="C26" s="1185" t="s">
        <v>1170</v>
      </c>
      <c r="D26" s="1185"/>
      <c r="E26" s="1186"/>
      <c r="F26" s="1186"/>
      <c r="G26" s="1187"/>
    </row>
    <row r="27" spans="1:7">
      <c r="A27" s="587"/>
      <c r="B27" s="1188" t="s">
        <v>1171</v>
      </c>
      <c r="C27" s="1188" t="s">
        <v>1172</v>
      </c>
      <c r="D27" s="1188" t="s">
        <v>1173</v>
      </c>
      <c r="E27" s="1189">
        <f>IFERROR(E28/E13/12*1000, 0)</f>
        <v>1149.0259999999998</v>
      </c>
      <c r="F27" s="1190"/>
      <c r="G27" s="1191"/>
    </row>
    <row r="28" spans="1:7" ht="15.75" thickBot="1">
      <c r="A28" s="587"/>
      <c r="B28" s="1192" t="s">
        <v>1174</v>
      </c>
      <c r="C28" s="1193" t="s">
        <v>1175</v>
      </c>
      <c r="D28" s="1192" t="s">
        <v>1176</v>
      </c>
      <c r="E28" s="1194">
        <f>'4'!$E$51</f>
        <v>68.941559999999996</v>
      </c>
      <c r="F28" s="1195"/>
      <c r="G28" s="1196" t="s">
        <v>142</v>
      </c>
    </row>
    <row r="29" spans="1:7">
      <c r="A29" s="587"/>
      <c r="B29" s="1175" t="s">
        <v>66</v>
      </c>
      <c r="C29" s="1164" t="s">
        <v>1177</v>
      </c>
      <c r="D29" s="1164" t="s">
        <v>1173</v>
      </c>
      <c r="E29" s="1197">
        <f>IFERROR(E30/E17/12*1000, 0)</f>
        <v>738.92066358024692</v>
      </c>
      <c r="F29" s="1198"/>
      <c r="G29" s="1199"/>
    </row>
    <row r="30" spans="1:7" ht="15.75" thickBot="1">
      <c r="A30" s="587"/>
      <c r="B30" s="1200" t="s">
        <v>571</v>
      </c>
      <c r="C30" s="1193" t="s">
        <v>1178</v>
      </c>
      <c r="D30" s="1192" t="s">
        <v>1176</v>
      </c>
      <c r="E30" s="1201">
        <f>'4'!$I$51</f>
        <v>95.764117999999996</v>
      </c>
      <c r="F30" s="1202"/>
      <c r="G30" s="1196" t="s">
        <v>142</v>
      </c>
    </row>
    <row r="31" spans="1:7">
      <c r="A31" s="587"/>
      <c r="B31" s="1160" t="s">
        <v>68</v>
      </c>
      <c r="C31" s="1203" t="s">
        <v>1179</v>
      </c>
      <c r="D31" s="1164" t="s">
        <v>1173</v>
      </c>
      <c r="E31" s="1204">
        <f>IFERROR(E32/E21/12*1000, 0)</f>
        <v>0</v>
      </c>
      <c r="F31" s="1205"/>
      <c r="G31" s="1199"/>
    </row>
    <row r="32" spans="1:7" ht="15.75" thickBot="1">
      <c r="A32" s="587"/>
      <c r="B32" s="1200" t="s">
        <v>1180</v>
      </c>
      <c r="C32" s="1193" t="s">
        <v>1181</v>
      </c>
      <c r="D32" s="1192" t="s">
        <v>1176</v>
      </c>
      <c r="E32" s="1201">
        <f>'4'!$M$51</f>
        <v>0</v>
      </c>
      <c r="F32" s="1202"/>
      <c r="G32" s="1196" t="s">
        <v>142</v>
      </c>
    </row>
    <row r="33" spans="1:7">
      <c r="A33" s="587"/>
      <c r="B33" s="1164" t="s">
        <v>70</v>
      </c>
      <c r="C33" s="1206" t="s">
        <v>1182</v>
      </c>
      <c r="D33" s="1160" t="s">
        <v>1173</v>
      </c>
      <c r="E33" s="1189">
        <f>IFERROR(E34/E22/12*1000, 0)</f>
        <v>1024.3291666666667</v>
      </c>
      <c r="F33" s="1190"/>
      <c r="G33" s="1207"/>
    </row>
    <row r="34" spans="1:7" ht="15.75" thickBot="1">
      <c r="A34" s="587"/>
      <c r="B34" s="1200" t="s">
        <v>1183</v>
      </c>
      <c r="C34" s="1193" t="s">
        <v>1184</v>
      </c>
      <c r="D34" s="1192" t="s">
        <v>1176</v>
      </c>
      <c r="E34" s="1201">
        <f>'4'!$O$51</f>
        <v>24.5839</v>
      </c>
      <c r="F34" s="1202"/>
      <c r="G34" s="1196" t="s">
        <v>142</v>
      </c>
    </row>
    <row r="35" spans="1:7">
      <c r="A35" s="587"/>
      <c r="B35" s="1164" t="s">
        <v>72</v>
      </c>
      <c r="C35" s="1176" t="s">
        <v>1185</v>
      </c>
      <c r="D35" s="1164" t="s">
        <v>1173</v>
      </c>
      <c r="E35" s="1189">
        <f>IFERROR(E36/E23/12*1000, 0)</f>
        <v>1102.1621649484534</v>
      </c>
      <c r="F35" s="1190"/>
      <c r="G35" s="1199"/>
    </row>
    <row r="36" spans="1:7" ht="15.75" thickBot="1">
      <c r="A36" s="587"/>
      <c r="B36" s="1200" t="s">
        <v>914</v>
      </c>
      <c r="C36" s="1193" t="s">
        <v>1186</v>
      </c>
      <c r="D36" s="1192" t="s">
        <v>1176</v>
      </c>
      <c r="E36" s="1201">
        <f>'4'!O105+'4'!E105+'4'!I105+'4'!M105</f>
        <v>106.90973000000001</v>
      </c>
      <c r="F36" s="1202"/>
      <c r="G36" s="1196" t="s">
        <v>142</v>
      </c>
    </row>
    <row r="37" spans="1:7">
      <c r="A37" s="587"/>
      <c r="B37" s="1164" t="s">
        <v>458</v>
      </c>
      <c r="C37" s="1176" t="s">
        <v>1187</v>
      </c>
      <c r="D37" s="1164" t="s">
        <v>1173</v>
      </c>
      <c r="E37" s="1189">
        <f>IFERROR(E38/E24/12*1000, 0)</f>
        <v>1373.7995283018868</v>
      </c>
      <c r="F37" s="1190"/>
      <c r="G37" s="1199"/>
    </row>
    <row r="38" spans="1:7" ht="15.75" thickBot="1">
      <c r="A38" s="587"/>
      <c r="B38" s="1200" t="s">
        <v>1188</v>
      </c>
      <c r="C38" s="1193" t="s">
        <v>1189</v>
      </c>
      <c r="D38" s="1192" t="s">
        <v>1176</v>
      </c>
      <c r="E38" s="1201">
        <f>'4'!O200+'4'!E200+'4'!I200+'4'!M200</f>
        <v>143.92430864606683</v>
      </c>
      <c r="F38" s="1202"/>
      <c r="G38" s="1196" t="s">
        <v>142</v>
      </c>
    </row>
    <row r="39" spans="1:7" ht="15.75" thickBot="1">
      <c r="A39" s="587"/>
      <c r="B39" s="1208" t="s">
        <v>462</v>
      </c>
      <c r="C39" s="1209" t="s">
        <v>1190</v>
      </c>
      <c r="D39" s="1210" t="s">
        <v>1173</v>
      </c>
      <c r="E39" s="1211">
        <f>IFERROR((E28+E30+E32+E34+E36+E38)/E11/12*1000, 0)</f>
        <v>1059.6102323595258</v>
      </c>
      <c r="F39" s="1212"/>
      <c r="G39" s="1213"/>
    </row>
    <row r="40" spans="1:7" ht="26.25" thickBot="1">
      <c r="A40" s="587"/>
      <c r="B40" s="1150" t="s">
        <v>466</v>
      </c>
      <c r="C40" s="1214" t="s">
        <v>1191</v>
      </c>
      <c r="D40" s="1150" t="s">
        <v>800</v>
      </c>
      <c r="E40" s="1215">
        <f>IFERROR((E12+E23)/E24, 0)</f>
        <v>2.9647676442198216</v>
      </c>
      <c r="F40" s="1216"/>
      <c r="G40" s="1154"/>
    </row>
    <row r="41" spans="1:7">
      <c r="A41" s="587"/>
      <c r="B41" s="587"/>
      <c r="C41" s="1217"/>
      <c r="D41" s="587"/>
      <c r="E41" s="587"/>
      <c r="F41" s="587"/>
      <c r="G41" s="587"/>
    </row>
    <row r="42" spans="1:7">
      <c r="A42" s="587"/>
      <c r="B42" s="587"/>
      <c r="C42" s="92" t="s">
        <v>1192</v>
      </c>
      <c r="D42" s="587"/>
      <c r="E42" s="587"/>
      <c r="F42" s="587"/>
      <c r="G42" s="587"/>
    </row>
  </sheetData>
  <mergeCells count="15">
    <mergeCell ref="E38:F38"/>
    <mergeCell ref="E39:F39"/>
    <mergeCell ref="E40:F40"/>
    <mergeCell ref="E32:F32"/>
    <mergeCell ref="E33:F33"/>
    <mergeCell ref="E34:F34"/>
    <mergeCell ref="E35:F35"/>
    <mergeCell ref="E36:F36"/>
    <mergeCell ref="E37:F37"/>
    <mergeCell ref="E8:F8"/>
    <mergeCell ref="E27:F27"/>
    <mergeCell ref="E28:F28"/>
    <mergeCell ref="E29:F29"/>
    <mergeCell ref="E30:F30"/>
    <mergeCell ref="E31:F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C774-BDCB-46BC-A8E8-2CEA18910E3E}">
  <sheetPr>
    <tabColor theme="0" tint="-0.14999847407452621"/>
  </sheetPr>
  <dimension ref="A1:G58"/>
  <sheetViews>
    <sheetView showGridLines="0" topLeftCell="D24" workbookViewId="0">
      <selection activeCell="B85" sqref="B85:Y85"/>
    </sheetView>
  </sheetViews>
  <sheetFormatPr defaultRowHeight="15"/>
  <cols>
    <col min="2" max="2" width="10.42578125" customWidth="1"/>
    <col min="3" max="3" width="90.42578125" customWidth="1"/>
    <col min="4" max="4" width="20.28515625" customWidth="1"/>
    <col min="5" max="5" width="19.85546875" customWidth="1"/>
    <col min="6" max="6" width="43.140625" customWidth="1"/>
  </cols>
  <sheetData>
    <row r="1" spans="1:7">
      <c r="A1" s="587"/>
      <c r="B1" s="587"/>
      <c r="C1" s="587"/>
      <c r="D1" s="587"/>
      <c r="E1" s="587"/>
      <c r="F1" s="587"/>
    </row>
    <row r="2" spans="1:7" ht="36">
      <c r="A2" s="587"/>
      <c r="B2" s="587"/>
      <c r="C2" s="587"/>
      <c r="D2" s="587"/>
      <c r="E2" s="587"/>
      <c r="F2" s="589" t="s">
        <v>1193</v>
      </c>
    </row>
    <row r="3" spans="1:7">
      <c r="A3" s="587"/>
      <c r="B3" s="587"/>
      <c r="C3" s="28" t="s">
        <v>1267</v>
      </c>
      <c r="D3" s="587"/>
      <c r="E3" s="587"/>
      <c r="F3" s="587"/>
    </row>
    <row r="4" spans="1:7">
      <c r="A4" s="587"/>
      <c r="B4" s="587"/>
      <c r="C4" s="28" t="s">
        <v>1268</v>
      </c>
      <c r="D4" s="587"/>
      <c r="E4" s="587"/>
      <c r="F4" s="587"/>
    </row>
    <row r="5" spans="1:7">
      <c r="A5" s="587"/>
      <c r="B5" s="587"/>
      <c r="C5" s="587"/>
      <c r="D5" s="587"/>
      <c r="E5" s="587"/>
      <c r="F5" s="587"/>
    </row>
    <row r="6" spans="1:7">
      <c r="A6" s="587"/>
      <c r="B6" s="587"/>
      <c r="C6" s="1148" t="s">
        <v>1194</v>
      </c>
      <c r="D6" s="587"/>
      <c r="E6" s="587"/>
      <c r="F6" s="587"/>
    </row>
    <row r="7" spans="1:7" ht="15.75" thickBot="1">
      <c r="A7" s="587"/>
      <c r="B7" s="587"/>
      <c r="C7" s="587"/>
      <c r="D7" s="587"/>
      <c r="E7" s="587"/>
      <c r="F7" s="587"/>
    </row>
    <row r="8" spans="1:7" ht="26.25" thickBot="1">
      <c r="A8" s="587"/>
      <c r="B8" s="922" t="s">
        <v>2</v>
      </c>
      <c r="C8" s="1218" t="s">
        <v>1137</v>
      </c>
      <c r="D8" s="1219" t="s">
        <v>679</v>
      </c>
      <c r="E8" s="1220" t="s">
        <v>46</v>
      </c>
      <c r="F8" s="925" t="s">
        <v>1138</v>
      </c>
    </row>
    <row r="9" spans="1:7" ht="25.5">
      <c r="A9" s="587"/>
      <c r="B9" s="1221" t="s">
        <v>1141</v>
      </c>
      <c r="C9" s="1222" t="s">
        <v>1195</v>
      </c>
      <c r="D9" s="1223" t="s">
        <v>1196</v>
      </c>
      <c r="E9" s="1224">
        <f>E10+E18</f>
        <v>1365.9582</v>
      </c>
      <c r="F9" s="1123" t="s">
        <v>1197</v>
      </c>
      <c r="G9" t="b">
        <v>1</v>
      </c>
    </row>
    <row r="10" spans="1:7">
      <c r="A10" s="587"/>
      <c r="B10" s="1225" t="s">
        <v>95</v>
      </c>
      <c r="C10" s="1226" t="s">
        <v>1198</v>
      </c>
      <c r="D10" s="1227" t="s">
        <v>1196</v>
      </c>
      <c r="E10" s="1228">
        <f>SUM(E11:E17)</f>
        <v>0</v>
      </c>
      <c r="F10" s="1229" t="s">
        <v>1197</v>
      </c>
      <c r="G10" t="b">
        <v>1</v>
      </c>
    </row>
    <row r="11" spans="1:7">
      <c r="A11" s="587"/>
      <c r="B11" s="1230" t="s">
        <v>1199</v>
      </c>
      <c r="C11" s="1231" t="s">
        <v>1149</v>
      </c>
      <c r="D11" s="1232" t="s">
        <v>1196</v>
      </c>
      <c r="E11" s="1233">
        <v>0</v>
      </c>
      <c r="F11" s="1229" t="s">
        <v>1197</v>
      </c>
      <c r="G11" t="b">
        <v>1</v>
      </c>
    </row>
    <row r="12" spans="1:7">
      <c r="A12" s="587"/>
      <c r="B12" s="1230" t="s">
        <v>1200</v>
      </c>
      <c r="C12" s="1231" t="s">
        <v>1151</v>
      </c>
      <c r="D12" s="1232" t="s">
        <v>1196</v>
      </c>
      <c r="E12" s="1233">
        <v>0</v>
      </c>
      <c r="F12" s="1229" t="s">
        <v>1197</v>
      </c>
      <c r="G12" t="b">
        <v>1</v>
      </c>
    </row>
    <row r="13" spans="1:7">
      <c r="A13" s="587"/>
      <c r="B13" s="1230" t="s">
        <v>1201</v>
      </c>
      <c r="C13" s="1231" t="s">
        <v>1153</v>
      </c>
      <c r="D13" s="1232" t="s">
        <v>1196</v>
      </c>
      <c r="E13" s="1233">
        <v>0</v>
      </c>
      <c r="F13" s="1229" t="s">
        <v>1197</v>
      </c>
      <c r="G13" t="b">
        <v>1</v>
      </c>
    </row>
    <row r="14" spans="1:7">
      <c r="A14" s="587"/>
      <c r="B14" s="1230" t="s">
        <v>1202</v>
      </c>
      <c r="C14" s="1231" t="s">
        <v>1203</v>
      </c>
      <c r="D14" s="1232" t="s">
        <v>1196</v>
      </c>
      <c r="E14" s="1233">
        <v>0</v>
      </c>
      <c r="F14" s="1229" t="s">
        <v>1197</v>
      </c>
      <c r="G14" t="b">
        <v>1</v>
      </c>
    </row>
    <row r="15" spans="1:7">
      <c r="A15" s="587"/>
      <c r="B15" s="1230" t="s">
        <v>1204</v>
      </c>
      <c r="C15" s="1231" t="s">
        <v>1158</v>
      </c>
      <c r="D15" s="1232" t="s">
        <v>1196</v>
      </c>
      <c r="E15" s="1233">
        <v>0</v>
      </c>
      <c r="F15" s="1229" t="s">
        <v>1197</v>
      </c>
      <c r="G15" t="b">
        <v>1</v>
      </c>
    </row>
    <row r="16" spans="1:7">
      <c r="A16" s="587"/>
      <c r="B16" s="1230" t="s">
        <v>1205</v>
      </c>
      <c r="C16" s="1231" t="s">
        <v>1160</v>
      </c>
      <c r="D16" s="1232" t="s">
        <v>1196</v>
      </c>
      <c r="E16" s="1233">
        <v>0</v>
      </c>
      <c r="F16" s="1229" t="s">
        <v>1197</v>
      </c>
      <c r="G16" t="b">
        <v>1</v>
      </c>
    </row>
    <row r="17" spans="1:7" ht="15.75" thickBot="1">
      <c r="A17" s="587"/>
      <c r="B17" s="1230" t="s">
        <v>1206</v>
      </c>
      <c r="C17" s="1234" t="s">
        <v>1207</v>
      </c>
      <c r="D17" s="1232" t="s">
        <v>1196</v>
      </c>
      <c r="E17" s="1235">
        <v>0</v>
      </c>
      <c r="F17" s="1236" t="s">
        <v>1197</v>
      </c>
      <c r="G17" t="b">
        <v>1</v>
      </c>
    </row>
    <row r="18" spans="1:7" ht="27">
      <c r="A18" s="587"/>
      <c r="B18" s="1225" t="s">
        <v>97</v>
      </c>
      <c r="C18" s="1237" t="s">
        <v>1208</v>
      </c>
      <c r="D18" s="1238" t="s">
        <v>1196</v>
      </c>
      <c r="E18" s="1239">
        <f>SUM(E19:E25)</f>
        <v>1365.9582</v>
      </c>
      <c r="F18" s="1240" t="s">
        <v>1197</v>
      </c>
      <c r="G18" t="b">
        <v>1</v>
      </c>
    </row>
    <row r="19" spans="1:7">
      <c r="A19" s="587"/>
      <c r="B19" s="1230" t="s">
        <v>1209</v>
      </c>
      <c r="C19" s="1231" t="s">
        <v>1149</v>
      </c>
      <c r="D19" s="1230" t="s">
        <v>1196</v>
      </c>
      <c r="E19" s="1241">
        <v>201.48869999999999</v>
      </c>
      <c r="F19" s="1241" t="s">
        <v>1197</v>
      </c>
      <c r="G19" t="b">
        <v>1</v>
      </c>
    </row>
    <row r="20" spans="1:7">
      <c r="A20" s="587"/>
      <c r="B20" s="1230" t="s">
        <v>1210</v>
      </c>
      <c r="C20" s="1231" t="s">
        <v>1151</v>
      </c>
      <c r="D20" s="1230" t="s">
        <v>1196</v>
      </c>
      <c r="E20" s="1241">
        <v>30.5</v>
      </c>
      <c r="F20" s="1241" t="s">
        <v>1197</v>
      </c>
      <c r="G20" t="b">
        <v>1</v>
      </c>
    </row>
    <row r="21" spans="1:7">
      <c r="A21" s="587"/>
      <c r="B21" s="1230" t="s">
        <v>1211</v>
      </c>
      <c r="C21" s="1231" t="s">
        <v>1153</v>
      </c>
      <c r="D21" s="1230" t="s">
        <v>1196</v>
      </c>
      <c r="E21" s="1241">
        <v>120.8875</v>
      </c>
      <c r="F21" s="1241" t="s">
        <v>1197</v>
      </c>
      <c r="G21" t="b">
        <v>1</v>
      </c>
    </row>
    <row r="22" spans="1:7">
      <c r="A22" s="587"/>
      <c r="B22" s="1230" t="s">
        <v>1212</v>
      </c>
      <c r="C22" s="1231" t="s">
        <v>1203</v>
      </c>
      <c r="D22" s="1230" t="s">
        <v>1196</v>
      </c>
      <c r="E22" s="1241">
        <v>289.91399999999999</v>
      </c>
      <c r="F22" s="1241" t="s">
        <v>1197</v>
      </c>
      <c r="G22" t="b">
        <v>1</v>
      </c>
    </row>
    <row r="23" spans="1:7">
      <c r="A23" s="587"/>
      <c r="B23" s="1230" t="s">
        <v>1213</v>
      </c>
      <c r="C23" s="1231" t="s">
        <v>1158</v>
      </c>
      <c r="D23" s="1230" t="s">
        <v>1196</v>
      </c>
      <c r="E23" s="1241">
        <v>723.16800000000001</v>
      </c>
      <c r="F23" s="1241" t="s">
        <v>1197</v>
      </c>
      <c r="G23" t="b">
        <v>1</v>
      </c>
    </row>
    <row r="24" spans="1:7">
      <c r="A24" s="587"/>
      <c r="B24" s="1230" t="s">
        <v>1214</v>
      </c>
      <c r="C24" s="1231" t="s">
        <v>1160</v>
      </c>
      <c r="D24" s="1230" t="s">
        <v>1196</v>
      </c>
      <c r="E24" s="1241">
        <v>0</v>
      </c>
      <c r="F24" s="1241" t="s">
        <v>1197</v>
      </c>
      <c r="G24" t="b">
        <v>1</v>
      </c>
    </row>
    <row r="25" spans="1:7" ht="15.75" thickBot="1">
      <c r="A25" s="587"/>
      <c r="B25" s="1230" t="s">
        <v>1215</v>
      </c>
      <c r="C25" s="1234" t="s">
        <v>1207</v>
      </c>
      <c r="D25" s="1242" t="s">
        <v>1196</v>
      </c>
      <c r="E25" s="1243">
        <v>0</v>
      </c>
      <c r="F25" s="1241" t="s">
        <v>1197</v>
      </c>
      <c r="G25" t="b">
        <v>1</v>
      </c>
    </row>
    <row r="26" spans="1:7" ht="15.75" thickBot="1">
      <c r="A26" s="587"/>
      <c r="B26" s="1244" t="s">
        <v>50</v>
      </c>
      <c r="C26" s="1218" t="s">
        <v>1216</v>
      </c>
      <c r="D26" s="1244" t="s">
        <v>1196</v>
      </c>
      <c r="E26" s="1245">
        <f>E27+E31+E35+E36+E37</f>
        <v>1428.3338437196721</v>
      </c>
      <c r="F26" s="1246"/>
      <c r="G26" t="b">
        <v>1</v>
      </c>
    </row>
    <row r="27" spans="1:7">
      <c r="A27" s="587"/>
      <c r="B27" s="1221" t="s">
        <v>130</v>
      </c>
      <c r="C27" s="1247" t="s">
        <v>1147</v>
      </c>
      <c r="D27" s="1221" t="s">
        <v>1196</v>
      </c>
      <c r="E27" s="1248">
        <f>E28+E29+E30</f>
        <v>352.87619999999998</v>
      </c>
      <c r="F27" s="1240" t="s">
        <v>1197</v>
      </c>
      <c r="G27" t="b">
        <v>1</v>
      </c>
    </row>
    <row r="28" spans="1:7">
      <c r="A28" s="587"/>
      <c r="B28" s="1225" t="s">
        <v>1148</v>
      </c>
      <c r="C28" s="1249" t="s">
        <v>1149</v>
      </c>
      <c r="D28" s="1225" t="s">
        <v>1196</v>
      </c>
      <c r="E28" s="1250">
        <f>E11+E19</f>
        <v>201.48869999999999</v>
      </c>
      <c r="F28" s="1240" t="s">
        <v>1197</v>
      </c>
      <c r="G28" t="b">
        <v>1</v>
      </c>
    </row>
    <row r="29" spans="1:7">
      <c r="A29" s="587"/>
      <c r="B29" s="1225" t="s">
        <v>1150</v>
      </c>
      <c r="C29" s="1249" t="s">
        <v>1151</v>
      </c>
      <c r="D29" s="1225" t="s">
        <v>1196</v>
      </c>
      <c r="E29" s="1250">
        <f>E12+E20</f>
        <v>30.5</v>
      </c>
      <c r="F29" s="1240" t="s">
        <v>1197</v>
      </c>
      <c r="G29" t="b">
        <v>1</v>
      </c>
    </row>
    <row r="30" spans="1:7" ht="15.75" thickBot="1">
      <c r="A30" s="587"/>
      <c r="B30" s="1251" t="s">
        <v>1152</v>
      </c>
      <c r="C30" s="1252" t="s">
        <v>1153</v>
      </c>
      <c r="D30" s="1251" t="s">
        <v>1196</v>
      </c>
      <c r="E30" s="1250">
        <f>E13+E21</f>
        <v>120.8875</v>
      </c>
      <c r="F30" s="1253" t="s">
        <v>1197</v>
      </c>
      <c r="G30" t="b">
        <v>1</v>
      </c>
    </row>
    <row r="31" spans="1:7" ht="38.25">
      <c r="A31" s="587"/>
      <c r="B31" s="1221" t="s">
        <v>132</v>
      </c>
      <c r="C31" s="1254" t="s">
        <v>1154</v>
      </c>
      <c r="D31" s="1221" t="s">
        <v>1196</v>
      </c>
      <c r="E31" s="1255">
        <f>E32+E33+E34</f>
        <v>1013.082</v>
      </c>
      <c r="F31" s="1256" t="s">
        <v>1197</v>
      </c>
      <c r="G31" t="b">
        <v>1</v>
      </c>
    </row>
    <row r="32" spans="1:7">
      <c r="A32" s="587"/>
      <c r="B32" s="1225" t="s">
        <v>1155</v>
      </c>
      <c r="C32" s="1249" t="s">
        <v>1156</v>
      </c>
      <c r="D32" s="1225" t="s">
        <v>1196</v>
      </c>
      <c r="E32" s="1257">
        <f>E14+E22</f>
        <v>289.91399999999999</v>
      </c>
      <c r="F32" s="1258" t="s">
        <v>1197</v>
      </c>
      <c r="G32" t="b">
        <v>1</v>
      </c>
    </row>
    <row r="33" spans="1:7">
      <c r="A33" s="587"/>
      <c r="B33" s="1225" t="s">
        <v>1157</v>
      </c>
      <c r="C33" s="1249" t="s">
        <v>1158</v>
      </c>
      <c r="D33" s="1225" t="s">
        <v>1196</v>
      </c>
      <c r="E33" s="1257">
        <f>E15+E23</f>
        <v>723.16800000000001</v>
      </c>
      <c r="F33" s="1241" t="s">
        <v>1197</v>
      </c>
      <c r="G33" t="b">
        <v>1</v>
      </c>
    </row>
    <row r="34" spans="1:7" ht="15.75" thickBot="1">
      <c r="A34" s="587"/>
      <c r="B34" s="1251" t="s">
        <v>1159</v>
      </c>
      <c r="C34" s="1259" t="s">
        <v>1160</v>
      </c>
      <c r="D34" s="1251" t="s">
        <v>1196</v>
      </c>
      <c r="E34" s="1257">
        <f>E16+E24</f>
        <v>0</v>
      </c>
      <c r="F34" s="1241" t="s">
        <v>1197</v>
      </c>
      <c r="G34" t="b">
        <v>1</v>
      </c>
    </row>
    <row r="35" spans="1:7" ht="15.75" thickBot="1">
      <c r="A35" s="587"/>
      <c r="B35" s="922" t="s">
        <v>134</v>
      </c>
      <c r="C35" s="923" t="s">
        <v>1161</v>
      </c>
      <c r="D35" s="922" t="s">
        <v>1196</v>
      </c>
      <c r="E35" s="1260">
        <f>E17+E25</f>
        <v>0</v>
      </c>
      <c r="F35" s="1261" t="s">
        <v>1197</v>
      </c>
      <c r="G35" t="b">
        <v>1</v>
      </c>
    </row>
    <row r="36" spans="1:7" ht="15.75" thickBot="1">
      <c r="A36" s="587"/>
      <c r="B36" s="1244" t="s">
        <v>1162</v>
      </c>
      <c r="C36" s="1222" t="s">
        <v>1163</v>
      </c>
      <c r="D36" s="1244" t="s">
        <v>1196</v>
      </c>
      <c r="E36" s="1262">
        <v>0</v>
      </c>
      <c r="F36" s="1261" t="s">
        <v>1197</v>
      </c>
      <c r="G36" t="b">
        <v>1</v>
      </c>
    </row>
    <row r="37" spans="1:7" ht="15.75" thickBot="1">
      <c r="A37" s="587"/>
      <c r="B37" s="922" t="s">
        <v>1217</v>
      </c>
      <c r="C37" s="1263" t="s">
        <v>1218</v>
      </c>
      <c r="D37" s="922" t="s">
        <v>1196</v>
      </c>
      <c r="E37" s="1264">
        <v>62.375643719672162</v>
      </c>
      <c r="F37" s="1261" t="s">
        <v>1219</v>
      </c>
      <c r="G37" t="b">
        <v>1</v>
      </c>
    </row>
    <row r="38" spans="1:7" ht="15.75" thickBot="1">
      <c r="A38" s="587"/>
      <c r="B38" s="1265" t="s">
        <v>56</v>
      </c>
      <c r="C38" s="1266" t="s">
        <v>1220</v>
      </c>
      <c r="D38" s="1265" t="s">
        <v>1196</v>
      </c>
      <c r="E38" s="1267">
        <v>0.76816805377418784</v>
      </c>
      <c r="F38" s="1268"/>
      <c r="G38" t="b">
        <v>1</v>
      </c>
    </row>
    <row r="39" spans="1:7" ht="15.75" thickBot="1">
      <c r="A39" s="587"/>
      <c r="B39" s="1265" t="s">
        <v>60</v>
      </c>
      <c r="C39" s="1266" t="s">
        <v>1221</v>
      </c>
      <c r="D39" s="1265" t="s">
        <v>1196</v>
      </c>
      <c r="E39" s="1267">
        <v>0</v>
      </c>
      <c r="F39" s="1269"/>
      <c r="G39" t="b">
        <v>1</v>
      </c>
    </row>
    <row r="40" spans="1:7" ht="15.75" thickBot="1">
      <c r="A40" s="587"/>
      <c r="B40" s="1265" t="s">
        <v>74</v>
      </c>
      <c r="C40" s="1266" t="s">
        <v>1222</v>
      </c>
      <c r="D40" s="1265" t="s">
        <v>1196</v>
      </c>
      <c r="E40" s="1270">
        <f>E26+E38-E39</f>
        <v>1429.1020117734463</v>
      </c>
      <c r="F40" s="1269"/>
      <c r="G40" t="b">
        <v>1</v>
      </c>
    </row>
    <row r="41" spans="1:7" ht="15.75" thickBot="1">
      <c r="A41" s="587"/>
      <c r="B41" s="1265" t="s">
        <v>76</v>
      </c>
      <c r="C41" s="1069" t="s">
        <v>1223</v>
      </c>
      <c r="D41" s="923"/>
      <c r="E41" s="1271"/>
      <c r="F41" s="1272"/>
      <c r="G41" t="b">
        <v>1</v>
      </c>
    </row>
    <row r="42" spans="1:7">
      <c r="A42" s="1273"/>
      <c r="B42" s="1274" t="s">
        <v>1224</v>
      </c>
      <c r="C42" s="1275" t="s">
        <v>1225</v>
      </c>
      <c r="D42" s="1274" t="s">
        <v>1226</v>
      </c>
      <c r="E42" s="1276">
        <f>IF((E43+E44)=0,"-",(((E19+E21)*100)/E45)/(E43+E44+E47))</f>
        <v>0.36733758583047899</v>
      </c>
      <c r="F42" s="1277"/>
      <c r="G42" t="b">
        <v>1</v>
      </c>
    </row>
    <row r="43" spans="1:7">
      <c r="A43" s="587"/>
      <c r="B43" s="1225" t="s">
        <v>1227</v>
      </c>
      <c r="C43" s="1249" t="s">
        <v>1228</v>
      </c>
      <c r="D43" s="1278" t="s">
        <v>1229</v>
      </c>
      <c r="E43" s="1279">
        <f>'9'!E33</f>
        <v>55</v>
      </c>
      <c r="F43" s="1280" t="s">
        <v>1230</v>
      </c>
      <c r="G43" t="b">
        <v>1</v>
      </c>
    </row>
    <row r="44" spans="1:7">
      <c r="A44" s="587"/>
      <c r="B44" s="1251" t="s">
        <v>1231</v>
      </c>
      <c r="C44" s="1252" t="s">
        <v>1232</v>
      </c>
      <c r="D44" s="1281" t="s">
        <v>1229</v>
      </c>
      <c r="E44" s="1282">
        <f>'9'!E60</f>
        <v>55</v>
      </c>
      <c r="F44" s="1283" t="s">
        <v>1230</v>
      </c>
      <c r="G44" t="b">
        <v>1</v>
      </c>
    </row>
    <row r="45" spans="1:7" ht="16.5" thickBot="1">
      <c r="A45" s="587"/>
      <c r="B45" s="1225" t="s">
        <v>1233</v>
      </c>
      <c r="C45" s="1249" t="s">
        <v>1234</v>
      </c>
      <c r="D45" s="1225" t="s">
        <v>1235</v>
      </c>
      <c r="E45" s="1279">
        <f>'8'!E13</f>
        <v>531.88</v>
      </c>
      <c r="F45" s="1280" t="s">
        <v>1236</v>
      </c>
      <c r="G45" t="b">
        <v>1</v>
      </c>
    </row>
    <row r="46" spans="1:7">
      <c r="A46" s="1273"/>
      <c r="B46" s="1274" t="s">
        <v>1237</v>
      </c>
      <c r="C46" s="1275" t="s">
        <v>1238</v>
      </c>
      <c r="D46" s="1274" t="s">
        <v>1239</v>
      </c>
      <c r="E46" s="1276">
        <f>E20/E48</f>
        <v>7.9830602079783486E-2</v>
      </c>
      <c r="F46" s="1277"/>
      <c r="G46" t="b">
        <v>1</v>
      </c>
    </row>
    <row r="47" spans="1:7">
      <c r="A47" s="587"/>
      <c r="B47" s="1225" t="s">
        <v>1240</v>
      </c>
      <c r="C47" s="1249" t="s">
        <v>905</v>
      </c>
      <c r="D47" s="1278" t="s">
        <v>1229</v>
      </c>
      <c r="E47" s="1279">
        <f>'9'!E55</f>
        <v>55</v>
      </c>
      <c r="F47" s="1280" t="s">
        <v>1230</v>
      </c>
      <c r="G47" t="b">
        <v>1</v>
      </c>
    </row>
    <row r="48" spans="1:7" ht="16.5" thickBot="1">
      <c r="A48" s="587"/>
      <c r="B48" s="1225" t="s">
        <v>1241</v>
      </c>
      <c r="C48" s="1249" t="s">
        <v>1242</v>
      </c>
      <c r="D48" s="1225" t="s">
        <v>1235</v>
      </c>
      <c r="E48" s="1279">
        <f>'8'!E12</f>
        <v>382.05900000000003</v>
      </c>
      <c r="F48" s="1280" t="s">
        <v>1236</v>
      </c>
      <c r="G48" t="b">
        <v>1</v>
      </c>
    </row>
    <row r="49" spans="1:7">
      <c r="A49" s="1273"/>
      <c r="B49" s="1274" t="s">
        <v>1243</v>
      </c>
      <c r="C49" s="1275" t="s">
        <v>1244</v>
      </c>
      <c r="D49" s="1274" t="s">
        <v>1226</v>
      </c>
      <c r="E49" s="1276">
        <f>IF(E50=0,"-",((E22*100)/E52)/E50)</f>
        <v>1.4460821943554341</v>
      </c>
      <c r="F49" s="1277"/>
      <c r="G49" t="b">
        <v>1</v>
      </c>
    </row>
    <row r="50" spans="1:7">
      <c r="A50" s="587"/>
      <c r="B50" s="1225" t="s">
        <v>1245</v>
      </c>
      <c r="C50" s="1249" t="s">
        <v>1246</v>
      </c>
      <c r="D50" s="1278" t="s">
        <v>1229</v>
      </c>
      <c r="E50" s="1279">
        <f>'9'!E78</f>
        <v>18</v>
      </c>
      <c r="F50" s="1280" t="s">
        <v>1230</v>
      </c>
      <c r="G50" t="b">
        <v>1</v>
      </c>
    </row>
    <row r="51" spans="1:7" ht="15.75">
      <c r="A51" s="587"/>
      <c r="B51" s="1225" t="s">
        <v>1247</v>
      </c>
      <c r="C51" s="1249" t="s">
        <v>1248</v>
      </c>
      <c r="D51" s="1225" t="s">
        <v>1235</v>
      </c>
      <c r="E51" s="1279">
        <f>'8'!E32</f>
        <v>1121.7302999999999</v>
      </c>
      <c r="F51" s="1280" t="s">
        <v>1236</v>
      </c>
      <c r="G51" t="b">
        <v>1</v>
      </c>
    </row>
    <row r="52" spans="1:7" ht="16.5" thickBot="1">
      <c r="A52" s="1273"/>
      <c r="B52" s="1284" t="s">
        <v>1249</v>
      </c>
      <c r="C52" s="1285" t="s">
        <v>1250</v>
      </c>
      <c r="D52" s="1284" t="s">
        <v>1251</v>
      </c>
      <c r="E52" s="1286">
        <f>'8'!E35</f>
        <v>1113.7909999999999</v>
      </c>
      <c r="F52" s="1287" t="s">
        <v>1236</v>
      </c>
      <c r="G52" t="b">
        <v>1</v>
      </c>
    </row>
    <row r="53" spans="1:7">
      <c r="A53" s="1273"/>
      <c r="B53" s="1274" t="s">
        <v>1252</v>
      </c>
      <c r="C53" s="1275" t="s">
        <v>1253</v>
      </c>
      <c r="D53" s="1274" t="s">
        <v>1254</v>
      </c>
      <c r="E53" s="1276">
        <f>IF(E54=0,"-",((E23*1000)/E54))</f>
        <v>1159.428468819742</v>
      </c>
      <c r="F53" s="1277"/>
      <c r="G53" t="b">
        <v>1</v>
      </c>
    </row>
    <row r="54" spans="1:7" ht="15.75" thickBot="1">
      <c r="A54" s="587"/>
      <c r="B54" s="1225" t="s">
        <v>1255</v>
      </c>
      <c r="C54" s="1249" t="s">
        <v>1256</v>
      </c>
      <c r="D54" s="1278" t="s">
        <v>1001</v>
      </c>
      <c r="E54" s="1279">
        <f>'9'!E128</f>
        <v>623.72799999999995</v>
      </c>
      <c r="F54" s="1280" t="s">
        <v>1230</v>
      </c>
      <c r="G54" t="b">
        <v>1</v>
      </c>
    </row>
    <row r="55" spans="1:7">
      <c r="A55" s="587"/>
      <c r="B55" s="1221" t="s">
        <v>1257</v>
      </c>
      <c r="C55" s="1247" t="s">
        <v>1258</v>
      </c>
      <c r="D55" s="1221" t="s">
        <v>1259</v>
      </c>
      <c r="E55" s="1239">
        <f>IFERROR(E56/(E26-E39), 0)</f>
        <v>9.1567775602145907E-2</v>
      </c>
      <c r="F55" s="1123"/>
      <c r="G55" t="b">
        <v>0</v>
      </c>
    </row>
    <row r="56" spans="1:7" ht="15.75" thickBot="1">
      <c r="A56" s="587"/>
      <c r="B56" s="1288" t="s">
        <v>1260</v>
      </c>
      <c r="C56" s="1289" t="s">
        <v>1261</v>
      </c>
      <c r="D56" s="1290" t="s">
        <v>1176</v>
      </c>
      <c r="E56" s="1291">
        <f>'4'!E11+'4'!I11+'4'!M11</f>
        <v>130.78935288667347</v>
      </c>
      <c r="F56" s="1292" t="s">
        <v>142</v>
      </c>
      <c r="G56" t="b">
        <v>0</v>
      </c>
    </row>
    <row r="57" spans="1:7">
      <c r="A57" s="587"/>
      <c r="B57" s="587"/>
      <c r="C57" s="587"/>
      <c r="D57" s="587"/>
      <c r="E57" s="587"/>
      <c r="F57" s="587"/>
    </row>
    <row r="58" spans="1:7">
      <c r="A58" s="587"/>
      <c r="B58" s="587"/>
      <c r="C58" s="92" t="s">
        <v>1192</v>
      </c>
      <c r="D58" s="587"/>
      <c r="E58" s="587"/>
      <c r="F58" s="58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120B-5BC4-480E-B38A-A784BF0FAF67}">
  <sheetPr>
    <tabColor theme="0" tint="-0.14999847407452621"/>
  </sheetPr>
  <dimension ref="A2:U132"/>
  <sheetViews>
    <sheetView showGridLines="0" topLeftCell="A37" workbookViewId="0">
      <selection activeCell="B85" sqref="B85:Y85"/>
    </sheetView>
  </sheetViews>
  <sheetFormatPr defaultColWidth="9.140625" defaultRowHeight="15"/>
  <cols>
    <col min="1" max="1" width="9.140625" style="619"/>
    <col min="2" max="2" width="9.140625" style="620"/>
    <col min="3" max="3" width="61.42578125" style="620" customWidth="1"/>
    <col min="4" max="4" width="11" style="620" customWidth="1"/>
    <col min="5" max="5" width="11.42578125" style="620" customWidth="1"/>
    <col min="6" max="7" width="14.140625" style="620" customWidth="1"/>
    <col min="8" max="8" width="15.140625" style="620" customWidth="1"/>
    <col min="9" max="9" width="11" style="620" customWidth="1"/>
    <col min="10" max="10" width="11.5703125" style="620" customWidth="1"/>
    <col min="11" max="11" width="13.42578125" style="620" customWidth="1"/>
    <col min="12" max="12" width="12.140625" style="620" customWidth="1"/>
    <col min="13" max="13" width="21" style="620" customWidth="1"/>
    <col min="14" max="16" width="16.140625" style="620" customWidth="1"/>
    <col min="17" max="17" width="23.140625" style="620" customWidth="1"/>
    <col min="18" max="18" width="15.5703125" style="619" hidden="1" customWidth="1"/>
    <col min="19" max="21" width="0" style="619" hidden="1" customWidth="1"/>
    <col min="22" max="16384" width="9.140625" style="620"/>
  </cols>
  <sheetData>
    <row r="2" spans="2:21" ht="84">
      <c r="C2" s="28" t="s">
        <v>1262</v>
      </c>
      <c r="Q2" s="1293" t="s">
        <v>1263</v>
      </c>
    </row>
    <row r="3" spans="2:21">
      <c r="C3" s="28" t="s">
        <v>1264</v>
      </c>
    </row>
    <row r="4" spans="2:21">
      <c r="C4" s="28"/>
    </row>
    <row r="5" spans="2:21">
      <c r="C5" s="28"/>
    </row>
    <row r="7" spans="2:21" ht="18.75">
      <c r="C7" s="1294" t="s">
        <v>1265</v>
      </c>
    </row>
    <row r="8" spans="2:21" s="619" customFormat="1" ht="15.75" thickBot="1">
      <c r="F8" s="619" t="s">
        <v>1348</v>
      </c>
      <c r="G8" s="619" t="s">
        <v>1349</v>
      </c>
      <c r="H8" s="619" t="s">
        <v>1350</v>
      </c>
      <c r="J8" s="619" t="s">
        <v>1351</v>
      </c>
      <c r="K8" s="619" t="s">
        <v>1352</v>
      </c>
      <c r="L8" s="619" t="s">
        <v>1353</v>
      </c>
      <c r="M8" s="619" t="s">
        <v>1354</v>
      </c>
      <c r="O8" s="619" t="s">
        <v>1355</v>
      </c>
      <c r="P8" s="619" t="s">
        <v>1356</v>
      </c>
      <c r="Q8" s="619" t="s">
        <v>1357</v>
      </c>
    </row>
    <row r="9" spans="2:21" ht="64.5" thickBot="1">
      <c r="B9" s="738" t="s">
        <v>2</v>
      </c>
      <c r="C9" s="1295" t="s">
        <v>49</v>
      </c>
      <c r="D9" s="1296" t="s">
        <v>246</v>
      </c>
      <c r="E9" s="630" t="s">
        <v>247</v>
      </c>
      <c r="F9" s="625" t="s">
        <v>248</v>
      </c>
      <c r="G9" s="626" t="s">
        <v>249</v>
      </c>
      <c r="H9" s="627" t="s">
        <v>250</v>
      </c>
      <c r="I9" s="623" t="s">
        <v>251</v>
      </c>
      <c r="J9" s="625" t="s">
        <v>252</v>
      </c>
      <c r="K9" s="626" t="s">
        <v>253</v>
      </c>
      <c r="L9" s="628" t="s">
        <v>254</v>
      </c>
      <c r="M9" s="629" t="s">
        <v>255</v>
      </c>
      <c r="N9" s="1297" t="s">
        <v>256</v>
      </c>
      <c r="O9" s="1298" t="s">
        <v>586</v>
      </c>
      <c r="P9" s="1299" t="s">
        <v>258</v>
      </c>
      <c r="Q9" s="632" t="s">
        <v>259</v>
      </c>
      <c r="R9" s="134"/>
      <c r="S9" s="134"/>
      <c r="T9" s="134"/>
      <c r="U9" s="134"/>
    </row>
    <row r="10" spans="2:21" ht="16.5" thickTop="1" thickBot="1">
      <c r="B10" s="861" t="s">
        <v>48</v>
      </c>
      <c r="C10" s="862" t="s">
        <v>587</v>
      </c>
      <c r="D10" s="1300">
        <f t="shared" ref="D10:Q10" si="0">D11+D15+D20+D23+D26+D29</f>
        <v>0</v>
      </c>
      <c r="E10" s="1301">
        <f t="shared" si="0"/>
        <v>0</v>
      </c>
      <c r="F10" s="1302">
        <f t="shared" si="0"/>
        <v>0</v>
      </c>
      <c r="G10" s="1303">
        <f t="shared" si="0"/>
        <v>0</v>
      </c>
      <c r="H10" s="1304">
        <f t="shared" si="0"/>
        <v>0</v>
      </c>
      <c r="I10" s="1305">
        <f t="shared" si="0"/>
        <v>0</v>
      </c>
      <c r="J10" s="1302">
        <f t="shared" si="0"/>
        <v>0</v>
      </c>
      <c r="K10" s="1303">
        <f t="shared" si="0"/>
        <v>0</v>
      </c>
      <c r="L10" s="1304">
        <f t="shared" si="0"/>
        <v>0</v>
      </c>
      <c r="M10" s="1306">
        <f t="shared" si="0"/>
        <v>0</v>
      </c>
      <c r="N10" s="1305">
        <f t="shared" si="0"/>
        <v>0</v>
      </c>
      <c r="O10" s="1303">
        <f t="shared" si="0"/>
        <v>0</v>
      </c>
      <c r="P10" s="1304">
        <f t="shared" si="0"/>
        <v>0</v>
      </c>
      <c r="Q10" s="1301">
        <f t="shared" si="0"/>
        <v>0</v>
      </c>
      <c r="R10" s="134"/>
      <c r="S10" s="134"/>
      <c r="T10" s="134"/>
      <c r="U10" s="134"/>
    </row>
    <row r="11" spans="2:21" ht="15.75" thickTop="1">
      <c r="B11" s="641" t="s">
        <v>93</v>
      </c>
      <c r="C11" s="642" t="s">
        <v>6</v>
      </c>
      <c r="D11" s="1307">
        <f t="shared" ref="D11:D74" si="1">E11+I11+M11+N11+Q11</f>
        <v>0</v>
      </c>
      <c r="E11" s="1308">
        <f t="shared" ref="E11:E32" si="2">SUM(F11:H11)</f>
        <v>0</v>
      </c>
      <c r="F11" s="1309">
        <f>SUM(F12:F14)</f>
        <v>0</v>
      </c>
      <c r="G11" s="1310">
        <f>SUM(G12:G14)</f>
        <v>0</v>
      </c>
      <c r="H11" s="1311">
        <f>SUM(H12:H14)</f>
        <v>0</v>
      </c>
      <c r="I11" s="1312">
        <f t="shared" ref="I11:I32" si="3">SUM(J11:L11)</f>
        <v>0</v>
      </c>
      <c r="J11" s="1309">
        <f t="shared" ref="J11:Q11" si="4">SUM(J12:J14)</f>
        <v>0</v>
      </c>
      <c r="K11" s="1310">
        <f t="shared" si="4"/>
        <v>0</v>
      </c>
      <c r="L11" s="1311">
        <f t="shared" si="4"/>
        <v>0</v>
      </c>
      <c r="M11" s="1313">
        <f t="shared" si="4"/>
        <v>0</v>
      </c>
      <c r="N11" s="1312">
        <f t="shared" ref="N11:N32" si="5">SUM(O11:P11)</f>
        <v>0</v>
      </c>
      <c r="O11" s="1310">
        <f t="shared" ref="O11:P11" si="6">SUM(O12:O14)</f>
        <v>0</v>
      </c>
      <c r="P11" s="1311">
        <f t="shared" si="6"/>
        <v>0</v>
      </c>
      <c r="Q11" s="1308">
        <f t="shared" si="4"/>
        <v>0</v>
      </c>
      <c r="R11" s="134"/>
      <c r="S11" s="134"/>
      <c r="T11" s="134"/>
      <c r="U11" s="134"/>
    </row>
    <row r="12" spans="2:21">
      <c r="B12" s="649" t="s">
        <v>95</v>
      </c>
      <c r="C12" s="650" t="s">
        <v>8</v>
      </c>
      <c r="D12" s="1307">
        <f t="shared" si="1"/>
        <v>0</v>
      </c>
      <c r="E12" s="1308">
        <f t="shared" si="2"/>
        <v>0</v>
      </c>
      <c r="F12" s="1314">
        <f t="shared" ref="F12:H14" si="7">SUM(F35,F58,F81)</f>
        <v>0</v>
      </c>
      <c r="G12" s="1315">
        <f t="shared" si="7"/>
        <v>0</v>
      </c>
      <c r="H12" s="1316">
        <f t="shared" si="7"/>
        <v>0</v>
      </c>
      <c r="I12" s="1312">
        <f t="shared" si="3"/>
        <v>0</v>
      </c>
      <c r="J12" s="1314">
        <f t="shared" ref="J12:M14" si="8">SUM(J35,J58,J81)</f>
        <v>0</v>
      </c>
      <c r="K12" s="1315">
        <f t="shared" si="8"/>
        <v>0</v>
      </c>
      <c r="L12" s="1316">
        <f t="shared" si="8"/>
        <v>0</v>
      </c>
      <c r="M12" s="1317">
        <f t="shared" si="8"/>
        <v>0</v>
      </c>
      <c r="N12" s="1312">
        <f t="shared" si="5"/>
        <v>0</v>
      </c>
      <c r="O12" s="1318">
        <f t="shared" ref="O12:Q14" si="9">SUM(O35,O58,O81)</f>
        <v>0</v>
      </c>
      <c r="P12" s="1319">
        <f t="shared" si="9"/>
        <v>0</v>
      </c>
      <c r="Q12" s="1308">
        <f t="shared" si="9"/>
        <v>0</v>
      </c>
      <c r="R12" s="134"/>
      <c r="S12" s="134"/>
      <c r="T12" s="134"/>
      <c r="U12" s="134"/>
    </row>
    <row r="13" spans="2:21">
      <c r="B13" s="649" t="s">
        <v>97</v>
      </c>
      <c r="C13" s="650" t="s">
        <v>9</v>
      </c>
      <c r="D13" s="1307">
        <f t="shared" si="1"/>
        <v>0</v>
      </c>
      <c r="E13" s="1308">
        <f t="shared" si="2"/>
        <v>0</v>
      </c>
      <c r="F13" s="1314">
        <f t="shared" si="7"/>
        <v>0</v>
      </c>
      <c r="G13" s="1315">
        <f t="shared" si="7"/>
        <v>0</v>
      </c>
      <c r="H13" s="1316">
        <f t="shared" si="7"/>
        <v>0</v>
      </c>
      <c r="I13" s="1312">
        <f t="shared" si="3"/>
        <v>0</v>
      </c>
      <c r="J13" s="1314">
        <f t="shared" si="8"/>
        <v>0</v>
      </c>
      <c r="K13" s="1315">
        <f t="shared" si="8"/>
        <v>0</v>
      </c>
      <c r="L13" s="1316">
        <f t="shared" si="8"/>
        <v>0</v>
      </c>
      <c r="M13" s="1317">
        <f t="shared" si="8"/>
        <v>0</v>
      </c>
      <c r="N13" s="1312">
        <f t="shared" si="5"/>
        <v>0</v>
      </c>
      <c r="O13" s="1318">
        <f t="shared" si="9"/>
        <v>0</v>
      </c>
      <c r="P13" s="1319">
        <f t="shared" si="9"/>
        <v>0</v>
      </c>
      <c r="Q13" s="1308">
        <f t="shared" si="9"/>
        <v>0</v>
      </c>
      <c r="R13" s="134"/>
      <c r="S13" s="134"/>
      <c r="T13" s="134"/>
      <c r="U13" s="134"/>
    </row>
    <row r="14" spans="2:21">
      <c r="B14" s="649" t="s">
        <v>588</v>
      </c>
      <c r="C14" s="650" t="s">
        <v>11</v>
      </c>
      <c r="D14" s="1307">
        <f t="shared" si="1"/>
        <v>0</v>
      </c>
      <c r="E14" s="1308">
        <f t="shared" si="2"/>
        <v>0</v>
      </c>
      <c r="F14" s="1314">
        <f t="shared" si="7"/>
        <v>0</v>
      </c>
      <c r="G14" s="1315">
        <f t="shared" si="7"/>
        <v>0</v>
      </c>
      <c r="H14" s="1316">
        <f t="shared" si="7"/>
        <v>0</v>
      </c>
      <c r="I14" s="1312">
        <f t="shared" si="3"/>
        <v>0</v>
      </c>
      <c r="J14" s="1314">
        <f t="shared" si="8"/>
        <v>0</v>
      </c>
      <c r="K14" s="1315">
        <f t="shared" si="8"/>
        <v>0</v>
      </c>
      <c r="L14" s="1316">
        <f t="shared" si="8"/>
        <v>0</v>
      </c>
      <c r="M14" s="1317">
        <f t="shared" si="8"/>
        <v>0</v>
      </c>
      <c r="N14" s="1312">
        <f t="shared" si="5"/>
        <v>0</v>
      </c>
      <c r="O14" s="1318">
        <f t="shared" si="9"/>
        <v>0</v>
      </c>
      <c r="P14" s="1319">
        <f t="shared" si="9"/>
        <v>0</v>
      </c>
      <c r="Q14" s="1308">
        <f t="shared" si="9"/>
        <v>0</v>
      </c>
      <c r="R14" s="134"/>
      <c r="S14" s="134"/>
      <c r="T14" s="134"/>
      <c r="U14" s="134"/>
    </row>
    <row r="15" spans="2:21">
      <c r="B15" s="641" t="s">
        <v>99</v>
      </c>
      <c r="C15" s="657" t="s">
        <v>13</v>
      </c>
      <c r="D15" s="1307">
        <f t="shared" si="1"/>
        <v>0</v>
      </c>
      <c r="E15" s="1308">
        <f t="shared" si="2"/>
        <v>0</v>
      </c>
      <c r="F15" s="1309">
        <f>SUM(F16:F19)</f>
        <v>0</v>
      </c>
      <c r="G15" s="1310">
        <f>SUM(G16:G19)</f>
        <v>0</v>
      </c>
      <c r="H15" s="1311">
        <f>SUM(H16:H19)</f>
        <v>0</v>
      </c>
      <c r="I15" s="1312">
        <f t="shared" si="3"/>
        <v>0</v>
      </c>
      <c r="J15" s="1309">
        <f t="shared" ref="J15:Q15" si="10">SUM(J16:J19)</f>
        <v>0</v>
      </c>
      <c r="K15" s="1310">
        <f t="shared" si="10"/>
        <v>0</v>
      </c>
      <c r="L15" s="1311">
        <f t="shared" si="10"/>
        <v>0</v>
      </c>
      <c r="M15" s="1313">
        <f t="shared" si="10"/>
        <v>0</v>
      </c>
      <c r="N15" s="1312">
        <f t="shared" si="5"/>
        <v>0</v>
      </c>
      <c r="O15" s="1320">
        <f t="shared" ref="O15:P15" si="11">SUM(O16:O19)</f>
        <v>0</v>
      </c>
      <c r="P15" s="1321">
        <f t="shared" si="11"/>
        <v>0</v>
      </c>
      <c r="Q15" s="1308">
        <f t="shared" si="10"/>
        <v>0</v>
      </c>
      <c r="R15" s="134"/>
      <c r="S15" s="134"/>
      <c r="T15" s="134"/>
      <c r="U15" s="134"/>
    </row>
    <row r="16" spans="2:21">
      <c r="B16" s="649" t="s">
        <v>101</v>
      </c>
      <c r="C16" s="650" t="s">
        <v>15</v>
      </c>
      <c r="D16" s="1307">
        <f t="shared" si="1"/>
        <v>0</v>
      </c>
      <c r="E16" s="1308">
        <f t="shared" si="2"/>
        <v>0</v>
      </c>
      <c r="F16" s="1314">
        <f t="shared" ref="F16:H19" si="12">SUM(F39,F62,F85)</f>
        <v>0</v>
      </c>
      <c r="G16" s="1315">
        <f t="shared" si="12"/>
        <v>0</v>
      </c>
      <c r="H16" s="1316">
        <f t="shared" si="12"/>
        <v>0</v>
      </c>
      <c r="I16" s="1312">
        <f t="shared" si="3"/>
        <v>0</v>
      </c>
      <c r="J16" s="1314">
        <f t="shared" ref="J16:M19" si="13">SUM(J39,J62,J85)</f>
        <v>0</v>
      </c>
      <c r="K16" s="1315">
        <f t="shared" si="13"/>
        <v>0</v>
      </c>
      <c r="L16" s="1316">
        <f t="shared" si="13"/>
        <v>0</v>
      </c>
      <c r="M16" s="1317">
        <f t="shared" si="13"/>
        <v>0</v>
      </c>
      <c r="N16" s="1312">
        <f t="shared" si="5"/>
        <v>0</v>
      </c>
      <c r="O16" s="1318">
        <f t="shared" ref="O16:Q19" si="14">SUM(O39,O62,O85)</f>
        <v>0</v>
      </c>
      <c r="P16" s="1319">
        <f t="shared" si="14"/>
        <v>0</v>
      </c>
      <c r="Q16" s="1308">
        <f t="shared" si="14"/>
        <v>0</v>
      </c>
      <c r="R16" s="134"/>
      <c r="S16" s="134"/>
      <c r="T16" s="134"/>
      <c r="U16" s="134"/>
    </row>
    <row r="17" spans="2:21">
      <c r="B17" s="649" t="s">
        <v>107</v>
      </c>
      <c r="C17" s="650" t="s">
        <v>589</v>
      </c>
      <c r="D17" s="1307">
        <f t="shared" si="1"/>
        <v>0</v>
      </c>
      <c r="E17" s="1308">
        <f t="shared" si="2"/>
        <v>0</v>
      </c>
      <c r="F17" s="1314">
        <f t="shared" si="12"/>
        <v>0</v>
      </c>
      <c r="G17" s="1315">
        <f t="shared" si="12"/>
        <v>0</v>
      </c>
      <c r="H17" s="1316">
        <f t="shared" si="12"/>
        <v>0</v>
      </c>
      <c r="I17" s="1312">
        <f t="shared" si="3"/>
        <v>0</v>
      </c>
      <c r="J17" s="1314">
        <f t="shared" si="13"/>
        <v>0</v>
      </c>
      <c r="K17" s="1315">
        <f t="shared" si="13"/>
        <v>0</v>
      </c>
      <c r="L17" s="1316">
        <f t="shared" si="13"/>
        <v>0</v>
      </c>
      <c r="M17" s="1317">
        <f t="shared" si="13"/>
        <v>0</v>
      </c>
      <c r="N17" s="1312">
        <f t="shared" si="5"/>
        <v>0</v>
      </c>
      <c r="O17" s="1318">
        <f t="shared" si="14"/>
        <v>0</v>
      </c>
      <c r="P17" s="1319">
        <f t="shared" si="14"/>
        <v>0</v>
      </c>
      <c r="Q17" s="1308">
        <f t="shared" si="14"/>
        <v>0</v>
      </c>
      <c r="R17" s="134"/>
      <c r="S17" s="134"/>
      <c r="T17" s="134"/>
      <c r="U17" s="134"/>
    </row>
    <row r="18" spans="2:21">
      <c r="B18" s="649" t="s">
        <v>114</v>
      </c>
      <c r="C18" s="650" t="s">
        <v>21</v>
      </c>
      <c r="D18" s="1307">
        <f t="shared" si="1"/>
        <v>0</v>
      </c>
      <c r="E18" s="1308">
        <f t="shared" si="2"/>
        <v>0</v>
      </c>
      <c r="F18" s="1314">
        <f t="shared" si="12"/>
        <v>0</v>
      </c>
      <c r="G18" s="1315">
        <f t="shared" si="12"/>
        <v>0</v>
      </c>
      <c r="H18" s="1316">
        <f t="shared" si="12"/>
        <v>0</v>
      </c>
      <c r="I18" s="1312">
        <f t="shared" si="3"/>
        <v>0</v>
      </c>
      <c r="J18" s="1314">
        <f t="shared" si="13"/>
        <v>0</v>
      </c>
      <c r="K18" s="1315">
        <f t="shared" si="13"/>
        <v>0</v>
      </c>
      <c r="L18" s="1316">
        <f t="shared" si="13"/>
        <v>0</v>
      </c>
      <c r="M18" s="1317">
        <f t="shared" si="13"/>
        <v>0</v>
      </c>
      <c r="N18" s="1312">
        <f t="shared" si="5"/>
        <v>0</v>
      </c>
      <c r="O18" s="1318">
        <f t="shared" si="14"/>
        <v>0</v>
      </c>
      <c r="P18" s="1319">
        <f t="shared" si="14"/>
        <v>0</v>
      </c>
      <c r="Q18" s="1308">
        <f t="shared" si="14"/>
        <v>0</v>
      </c>
      <c r="R18" s="134"/>
      <c r="S18" s="134"/>
      <c r="T18" s="134"/>
      <c r="U18" s="134"/>
    </row>
    <row r="19" spans="2:21" ht="38.25">
      <c r="B19" s="649" t="s">
        <v>590</v>
      </c>
      <c r="C19" s="650" t="s">
        <v>591</v>
      </c>
      <c r="D19" s="1307">
        <f t="shared" si="1"/>
        <v>0</v>
      </c>
      <c r="E19" s="1308">
        <f t="shared" si="2"/>
        <v>0</v>
      </c>
      <c r="F19" s="1314">
        <f t="shared" si="12"/>
        <v>0</v>
      </c>
      <c r="G19" s="1315">
        <f t="shared" si="12"/>
        <v>0</v>
      </c>
      <c r="H19" s="1316">
        <f t="shared" si="12"/>
        <v>0</v>
      </c>
      <c r="I19" s="1312">
        <f t="shared" si="3"/>
        <v>0</v>
      </c>
      <c r="J19" s="1314">
        <f t="shared" si="13"/>
        <v>0</v>
      </c>
      <c r="K19" s="1315">
        <f t="shared" si="13"/>
        <v>0</v>
      </c>
      <c r="L19" s="1316">
        <f t="shared" si="13"/>
        <v>0</v>
      </c>
      <c r="M19" s="1317">
        <f t="shared" si="13"/>
        <v>0</v>
      </c>
      <c r="N19" s="1312">
        <f t="shared" si="5"/>
        <v>0</v>
      </c>
      <c r="O19" s="1318">
        <f t="shared" si="14"/>
        <v>0</v>
      </c>
      <c r="P19" s="1319">
        <f t="shared" si="14"/>
        <v>0</v>
      </c>
      <c r="Q19" s="1308">
        <f t="shared" si="14"/>
        <v>0</v>
      </c>
      <c r="R19" s="134"/>
      <c r="S19" s="134"/>
      <c r="T19" s="134"/>
      <c r="U19" s="134"/>
    </row>
    <row r="20" spans="2:21">
      <c r="B20" s="641" t="s">
        <v>121</v>
      </c>
      <c r="C20" s="658" t="s">
        <v>25</v>
      </c>
      <c r="D20" s="1307">
        <f t="shared" si="1"/>
        <v>0</v>
      </c>
      <c r="E20" s="1308">
        <f t="shared" si="2"/>
        <v>0</v>
      </c>
      <c r="F20" s="1309">
        <f>SUM(F21:F22)</f>
        <v>0</v>
      </c>
      <c r="G20" s="1310">
        <f>SUM(G21:G22)</f>
        <v>0</v>
      </c>
      <c r="H20" s="1311">
        <f>SUM(H21:H22)</f>
        <v>0</v>
      </c>
      <c r="I20" s="1312">
        <f t="shared" si="3"/>
        <v>0</v>
      </c>
      <c r="J20" s="1309">
        <f t="shared" ref="J20:Q20" si="15">SUM(J21:J22)</f>
        <v>0</v>
      </c>
      <c r="K20" s="1310">
        <f t="shared" si="15"/>
        <v>0</v>
      </c>
      <c r="L20" s="1311">
        <f t="shared" si="15"/>
        <v>0</v>
      </c>
      <c r="M20" s="1313">
        <f t="shared" si="15"/>
        <v>0</v>
      </c>
      <c r="N20" s="1312">
        <f t="shared" si="5"/>
        <v>0</v>
      </c>
      <c r="O20" s="1320">
        <f t="shared" ref="O20:P20" si="16">SUM(O21:O22)</f>
        <v>0</v>
      </c>
      <c r="P20" s="1321">
        <f t="shared" si="16"/>
        <v>0</v>
      </c>
      <c r="Q20" s="1308">
        <f t="shared" si="15"/>
        <v>0</v>
      </c>
      <c r="R20" s="134"/>
      <c r="S20" s="134"/>
      <c r="T20" s="134"/>
      <c r="U20" s="134"/>
    </row>
    <row r="21" spans="2:21" ht="51.75">
      <c r="B21" s="649" t="s">
        <v>123</v>
      </c>
      <c r="C21" s="659" t="s">
        <v>592</v>
      </c>
      <c r="D21" s="1307">
        <f t="shared" si="1"/>
        <v>0</v>
      </c>
      <c r="E21" s="1308">
        <f t="shared" si="2"/>
        <v>0</v>
      </c>
      <c r="F21" s="1314">
        <f>SUM(F44,F67,F90)</f>
        <v>0</v>
      </c>
      <c r="G21" s="1315">
        <f>SUM(G44,G67,G90)</f>
        <v>0</v>
      </c>
      <c r="H21" s="1316">
        <f>SUM(H44,H67,H90)</f>
        <v>0</v>
      </c>
      <c r="I21" s="1312">
        <f t="shared" si="3"/>
        <v>0</v>
      </c>
      <c r="J21" s="1314">
        <f>SUM(J44,J67,J90)</f>
        <v>0</v>
      </c>
      <c r="K21" s="1315">
        <f>SUM(K44,K67,K90)</f>
        <v>0</v>
      </c>
      <c r="L21" s="1316">
        <f>SUM(L44,L67,L90)</f>
        <v>0</v>
      </c>
      <c r="M21" s="1317">
        <f>SUM(M44,M67,M90)</f>
        <v>0</v>
      </c>
      <c r="N21" s="1312">
        <f t="shared" si="5"/>
        <v>0</v>
      </c>
      <c r="O21" s="1318">
        <f>SUM(O44,O67,O90)</f>
        <v>0</v>
      </c>
      <c r="P21" s="1319">
        <f>SUM(P44,P67,P90)</f>
        <v>0</v>
      </c>
      <c r="Q21" s="1308">
        <f>SUM(Q44,Q67,Q90)</f>
        <v>0</v>
      </c>
      <c r="R21" s="134"/>
      <c r="S21" s="134"/>
      <c r="T21" s="134"/>
      <c r="U21" s="134"/>
    </row>
    <row r="22" spans="2:21">
      <c r="B22" s="649" t="s">
        <v>125</v>
      </c>
      <c r="C22" s="659" t="s">
        <v>29</v>
      </c>
      <c r="D22" s="1307">
        <f t="shared" si="1"/>
        <v>0</v>
      </c>
      <c r="E22" s="1308">
        <f t="shared" si="2"/>
        <v>0</v>
      </c>
      <c r="F22" s="1314">
        <f>SUM(F45,F68)</f>
        <v>0</v>
      </c>
      <c r="G22" s="1315">
        <f>SUM(G45,G68)</f>
        <v>0</v>
      </c>
      <c r="H22" s="1316">
        <f>SUM(H45,H68)</f>
        <v>0</v>
      </c>
      <c r="I22" s="1312">
        <f t="shared" si="3"/>
        <v>0</v>
      </c>
      <c r="J22" s="1314">
        <f t="shared" ref="J22:Q22" si="17">SUM(J45,J68)</f>
        <v>0</v>
      </c>
      <c r="K22" s="1315">
        <f t="shared" si="17"/>
        <v>0</v>
      </c>
      <c r="L22" s="1316">
        <f t="shared" si="17"/>
        <v>0</v>
      </c>
      <c r="M22" s="1317">
        <f t="shared" si="17"/>
        <v>0</v>
      </c>
      <c r="N22" s="1312">
        <f t="shared" si="5"/>
        <v>0</v>
      </c>
      <c r="O22" s="1318">
        <f t="shared" ref="O22:P22" si="18">SUM(O45,O68)</f>
        <v>0</v>
      </c>
      <c r="P22" s="1319">
        <f t="shared" si="18"/>
        <v>0</v>
      </c>
      <c r="Q22" s="1308">
        <f t="shared" si="17"/>
        <v>0</v>
      </c>
      <c r="R22" s="134"/>
      <c r="S22" s="134"/>
      <c r="T22" s="134"/>
      <c r="U22" s="134"/>
    </row>
    <row r="23" spans="2:21">
      <c r="B23" s="641" t="s">
        <v>265</v>
      </c>
      <c r="C23" s="658" t="s">
        <v>31</v>
      </c>
      <c r="D23" s="1307">
        <f t="shared" si="1"/>
        <v>0</v>
      </c>
      <c r="E23" s="1308">
        <f t="shared" si="2"/>
        <v>0</v>
      </c>
      <c r="F23" s="1309">
        <f>SUM(F24:F25)</f>
        <v>0</v>
      </c>
      <c r="G23" s="1310">
        <f>SUM(G24:G25)</f>
        <v>0</v>
      </c>
      <c r="H23" s="1311">
        <f>SUM(H24:H25)</f>
        <v>0</v>
      </c>
      <c r="I23" s="1312">
        <f t="shared" si="3"/>
        <v>0</v>
      </c>
      <c r="J23" s="1309">
        <f t="shared" ref="J23:Q23" si="19">SUM(J24:J25)</f>
        <v>0</v>
      </c>
      <c r="K23" s="1310">
        <f t="shared" si="19"/>
        <v>0</v>
      </c>
      <c r="L23" s="1311">
        <f t="shared" si="19"/>
        <v>0</v>
      </c>
      <c r="M23" s="1313">
        <f t="shared" si="19"/>
        <v>0</v>
      </c>
      <c r="N23" s="1312">
        <f t="shared" si="5"/>
        <v>0</v>
      </c>
      <c r="O23" s="1320">
        <f t="shared" ref="O23:P23" si="20">SUM(O24:O25)</f>
        <v>0</v>
      </c>
      <c r="P23" s="1321">
        <f t="shared" si="20"/>
        <v>0</v>
      </c>
      <c r="Q23" s="1308">
        <f t="shared" si="19"/>
        <v>0</v>
      </c>
      <c r="R23" s="134"/>
      <c r="S23" s="134"/>
      <c r="T23" s="134"/>
      <c r="U23" s="134"/>
    </row>
    <row r="24" spans="2:21">
      <c r="B24" s="660" t="s">
        <v>593</v>
      </c>
      <c r="C24" s="659" t="s">
        <v>594</v>
      </c>
      <c r="D24" s="1307">
        <f t="shared" si="1"/>
        <v>0</v>
      </c>
      <c r="E24" s="1322">
        <f t="shared" si="2"/>
        <v>0</v>
      </c>
      <c r="F24" s="1323">
        <f t="shared" ref="F24:H25" si="21">SUM(F47,F70,F92)</f>
        <v>0</v>
      </c>
      <c r="G24" s="1324">
        <f t="shared" si="21"/>
        <v>0</v>
      </c>
      <c r="H24" s="1325">
        <f t="shared" si="21"/>
        <v>0</v>
      </c>
      <c r="I24" s="1326">
        <f t="shared" si="3"/>
        <v>0</v>
      </c>
      <c r="J24" s="1323">
        <f t="shared" ref="J24:M25" si="22">SUM(J47,J70,J92)</f>
        <v>0</v>
      </c>
      <c r="K24" s="1324">
        <f t="shared" si="22"/>
        <v>0</v>
      </c>
      <c r="L24" s="1325">
        <f t="shared" si="22"/>
        <v>0</v>
      </c>
      <c r="M24" s="1327">
        <f t="shared" si="22"/>
        <v>0</v>
      </c>
      <c r="N24" s="1326">
        <f t="shared" si="5"/>
        <v>0</v>
      </c>
      <c r="O24" s="1328">
        <f t="shared" ref="O24:Q25" si="23">SUM(O47,O70,O92)</f>
        <v>0</v>
      </c>
      <c r="P24" s="1329">
        <f t="shared" si="23"/>
        <v>0</v>
      </c>
      <c r="Q24" s="1330">
        <f t="shared" si="23"/>
        <v>0</v>
      </c>
      <c r="R24" s="134"/>
      <c r="S24" s="134"/>
      <c r="T24" s="134"/>
      <c r="U24" s="134"/>
    </row>
    <row r="25" spans="2:21" ht="26.25">
      <c r="B25" s="660" t="s">
        <v>595</v>
      </c>
      <c r="C25" s="668" t="s">
        <v>596</v>
      </c>
      <c r="D25" s="1307">
        <f t="shared" si="1"/>
        <v>0</v>
      </c>
      <c r="E25" s="1322">
        <f t="shared" si="2"/>
        <v>0</v>
      </c>
      <c r="F25" s="1323">
        <f t="shared" si="21"/>
        <v>0</v>
      </c>
      <c r="G25" s="1324">
        <f t="shared" si="21"/>
        <v>0</v>
      </c>
      <c r="H25" s="1325">
        <f t="shared" si="21"/>
        <v>0</v>
      </c>
      <c r="I25" s="1326">
        <f t="shared" si="3"/>
        <v>0</v>
      </c>
      <c r="J25" s="1323">
        <f t="shared" si="22"/>
        <v>0</v>
      </c>
      <c r="K25" s="1324">
        <f t="shared" si="22"/>
        <v>0</v>
      </c>
      <c r="L25" s="1325">
        <f t="shared" si="22"/>
        <v>0</v>
      </c>
      <c r="M25" s="1327">
        <f t="shared" si="22"/>
        <v>0</v>
      </c>
      <c r="N25" s="1326">
        <f t="shared" si="5"/>
        <v>0</v>
      </c>
      <c r="O25" s="1328">
        <f t="shared" si="23"/>
        <v>0</v>
      </c>
      <c r="P25" s="1329">
        <f t="shared" si="23"/>
        <v>0</v>
      </c>
      <c r="Q25" s="1330">
        <f t="shared" si="23"/>
        <v>0</v>
      </c>
      <c r="R25" s="134"/>
      <c r="S25" s="134"/>
      <c r="T25" s="134"/>
      <c r="U25" s="134"/>
    </row>
    <row r="26" spans="2:21">
      <c r="B26" s="641" t="s">
        <v>267</v>
      </c>
      <c r="C26" s="669" t="s">
        <v>37</v>
      </c>
      <c r="D26" s="1331">
        <f t="shared" si="1"/>
        <v>0</v>
      </c>
      <c r="E26" s="1332">
        <f t="shared" si="2"/>
        <v>0</v>
      </c>
      <c r="F26" s="1333">
        <f>SUM(F27:F28)</f>
        <v>0</v>
      </c>
      <c r="G26" s="1334">
        <f>SUM(G27:G28)</f>
        <v>0</v>
      </c>
      <c r="H26" s="1335">
        <f>SUM(H27:H28)</f>
        <v>0</v>
      </c>
      <c r="I26" s="1336">
        <f t="shared" si="3"/>
        <v>0</v>
      </c>
      <c r="J26" s="1333">
        <f t="shared" ref="J26:Q26" si="24">SUM(J27:J28)</f>
        <v>0</v>
      </c>
      <c r="K26" s="1334">
        <f t="shared" si="24"/>
        <v>0</v>
      </c>
      <c r="L26" s="1335">
        <f t="shared" si="24"/>
        <v>0</v>
      </c>
      <c r="M26" s="1337">
        <f t="shared" si="24"/>
        <v>0</v>
      </c>
      <c r="N26" s="1336">
        <f t="shared" si="5"/>
        <v>0</v>
      </c>
      <c r="O26" s="1334">
        <f t="shared" ref="O26:P26" si="25">SUM(O27:O28)</f>
        <v>0</v>
      </c>
      <c r="P26" s="1335">
        <f t="shared" si="25"/>
        <v>0</v>
      </c>
      <c r="Q26" s="1332">
        <f t="shared" si="24"/>
        <v>0</v>
      </c>
      <c r="R26" s="134"/>
      <c r="S26" s="134"/>
      <c r="T26" s="134"/>
      <c r="U26" s="134"/>
    </row>
    <row r="27" spans="2:21">
      <c r="B27" s="677" t="s">
        <v>269</v>
      </c>
      <c r="C27" s="678" t="s">
        <v>39</v>
      </c>
      <c r="D27" s="1338">
        <f t="shared" si="1"/>
        <v>0</v>
      </c>
      <c r="E27" s="1339">
        <f t="shared" si="2"/>
        <v>0</v>
      </c>
      <c r="F27" s="1340">
        <f t="shared" ref="F27:H28" si="26">SUM(F50,F73,F95)</f>
        <v>0</v>
      </c>
      <c r="G27" s="1341">
        <f t="shared" si="26"/>
        <v>0</v>
      </c>
      <c r="H27" s="1342">
        <f t="shared" si="26"/>
        <v>0</v>
      </c>
      <c r="I27" s="1343">
        <f t="shared" si="3"/>
        <v>0</v>
      </c>
      <c r="J27" s="1340">
        <f t="shared" ref="J27:M28" si="27">SUM(J50,J73,J95)</f>
        <v>0</v>
      </c>
      <c r="K27" s="1341">
        <f t="shared" si="27"/>
        <v>0</v>
      </c>
      <c r="L27" s="1342">
        <f t="shared" si="27"/>
        <v>0</v>
      </c>
      <c r="M27" s="1344">
        <f t="shared" si="27"/>
        <v>0</v>
      </c>
      <c r="N27" s="1343">
        <f t="shared" si="5"/>
        <v>0</v>
      </c>
      <c r="O27" s="1328">
        <f t="shared" ref="O27:Q28" si="28">SUM(O50,O73,O95)</f>
        <v>0</v>
      </c>
      <c r="P27" s="1329">
        <f t="shared" si="28"/>
        <v>0</v>
      </c>
      <c r="Q27" s="1345">
        <f t="shared" si="28"/>
        <v>0</v>
      </c>
      <c r="R27" s="134"/>
      <c r="S27" s="134"/>
      <c r="T27" s="134"/>
      <c r="U27" s="134"/>
    </row>
    <row r="28" spans="2:21" ht="26.25">
      <c r="B28" s="677" t="s">
        <v>271</v>
      </c>
      <c r="C28" s="686" t="s">
        <v>41</v>
      </c>
      <c r="D28" s="1331">
        <f t="shared" si="1"/>
        <v>0</v>
      </c>
      <c r="E28" s="1332">
        <f t="shared" si="2"/>
        <v>0</v>
      </c>
      <c r="F28" s="1346">
        <f t="shared" si="26"/>
        <v>0</v>
      </c>
      <c r="G28" s="1328">
        <f t="shared" si="26"/>
        <v>0</v>
      </c>
      <c r="H28" s="1329">
        <f t="shared" si="26"/>
        <v>0</v>
      </c>
      <c r="I28" s="1336">
        <f t="shared" si="3"/>
        <v>0</v>
      </c>
      <c r="J28" s="1346">
        <f t="shared" si="27"/>
        <v>0</v>
      </c>
      <c r="K28" s="1328">
        <f t="shared" si="27"/>
        <v>0</v>
      </c>
      <c r="L28" s="1329">
        <f t="shared" si="27"/>
        <v>0</v>
      </c>
      <c r="M28" s="1347">
        <f t="shared" si="27"/>
        <v>0</v>
      </c>
      <c r="N28" s="1336">
        <f t="shared" si="5"/>
        <v>0</v>
      </c>
      <c r="O28" s="1328">
        <f t="shared" si="28"/>
        <v>0</v>
      </c>
      <c r="P28" s="1329">
        <f t="shared" si="28"/>
        <v>0</v>
      </c>
      <c r="Q28" s="1348">
        <f t="shared" si="28"/>
        <v>0</v>
      </c>
      <c r="R28" s="134"/>
      <c r="S28" s="134"/>
      <c r="T28" s="134"/>
      <c r="U28" s="134"/>
    </row>
    <row r="29" spans="2:21">
      <c r="B29" s="688" t="s">
        <v>275</v>
      </c>
      <c r="C29" s="689" t="s">
        <v>597</v>
      </c>
      <c r="D29" s="1331">
        <f t="shared" si="1"/>
        <v>0</v>
      </c>
      <c r="E29" s="1332">
        <f t="shared" si="2"/>
        <v>0</v>
      </c>
      <c r="F29" s="1333">
        <f>SUM(F30:F32)</f>
        <v>0</v>
      </c>
      <c r="G29" s="1334">
        <f>SUM(G30:G32)</f>
        <v>0</v>
      </c>
      <c r="H29" s="1335">
        <f>SUM(H30:H32)</f>
        <v>0</v>
      </c>
      <c r="I29" s="1336">
        <f t="shared" si="3"/>
        <v>0</v>
      </c>
      <c r="J29" s="1333">
        <f t="shared" ref="J29:Q29" si="29">SUM(J30:J32)</f>
        <v>0</v>
      </c>
      <c r="K29" s="1334">
        <f t="shared" si="29"/>
        <v>0</v>
      </c>
      <c r="L29" s="1335">
        <f t="shared" si="29"/>
        <v>0</v>
      </c>
      <c r="M29" s="1337">
        <f t="shared" si="29"/>
        <v>0</v>
      </c>
      <c r="N29" s="1336">
        <f t="shared" si="5"/>
        <v>0</v>
      </c>
      <c r="O29" s="1334">
        <f t="shared" ref="O29:P29" si="30">SUM(O30:O32)</f>
        <v>0</v>
      </c>
      <c r="P29" s="1335">
        <f t="shared" si="30"/>
        <v>0</v>
      </c>
      <c r="Q29" s="1332">
        <f t="shared" si="29"/>
        <v>0</v>
      </c>
      <c r="R29" s="134"/>
      <c r="S29" s="134"/>
      <c r="T29" s="134"/>
      <c r="U29" s="134"/>
    </row>
    <row r="30" spans="2:21">
      <c r="B30" s="690" t="s">
        <v>277</v>
      </c>
      <c r="C30" s="686" t="s">
        <v>1358</v>
      </c>
      <c r="D30" s="1331">
        <f t="shared" si="1"/>
        <v>0</v>
      </c>
      <c r="E30" s="1332">
        <f t="shared" si="2"/>
        <v>0</v>
      </c>
      <c r="F30" s="1346">
        <f t="shared" ref="F30:H32" si="31">SUM(F53,F76,F98)</f>
        <v>0</v>
      </c>
      <c r="G30" s="1328">
        <f t="shared" si="31"/>
        <v>0</v>
      </c>
      <c r="H30" s="1329">
        <f t="shared" si="31"/>
        <v>0</v>
      </c>
      <c r="I30" s="1336">
        <f t="shared" si="3"/>
        <v>0</v>
      </c>
      <c r="J30" s="1346">
        <f t="shared" ref="J30:M32" si="32">SUM(J53,J76,J98)</f>
        <v>0</v>
      </c>
      <c r="K30" s="1328">
        <f t="shared" si="32"/>
        <v>0</v>
      </c>
      <c r="L30" s="1329">
        <f t="shared" si="32"/>
        <v>0</v>
      </c>
      <c r="M30" s="1347">
        <f t="shared" si="32"/>
        <v>0</v>
      </c>
      <c r="N30" s="1336">
        <f t="shared" si="5"/>
        <v>0</v>
      </c>
      <c r="O30" s="1328">
        <f t="shared" ref="O30:Q32" si="33">SUM(O53,O76,O98)</f>
        <v>0</v>
      </c>
      <c r="P30" s="1329">
        <f t="shared" si="33"/>
        <v>0</v>
      </c>
      <c r="Q30" s="1348">
        <f t="shared" si="33"/>
        <v>0</v>
      </c>
      <c r="R30" s="134"/>
      <c r="S30" s="134"/>
      <c r="T30" s="134"/>
      <c r="U30" s="134"/>
    </row>
    <row r="31" spans="2:21">
      <c r="B31" s="690" t="s">
        <v>598</v>
      </c>
      <c r="C31" s="686" t="s">
        <v>1358</v>
      </c>
      <c r="D31" s="1331">
        <f t="shared" si="1"/>
        <v>0</v>
      </c>
      <c r="E31" s="1332">
        <f t="shared" si="2"/>
        <v>0</v>
      </c>
      <c r="F31" s="1346">
        <f t="shared" si="31"/>
        <v>0</v>
      </c>
      <c r="G31" s="1328">
        <f t="shared" si="31"/>
        <v>0</v>
      </c>
      <c r="H31" s="1329">
        <f t="shared" si="31"/>
        <v>0</v>
      </c>
      <c r="I31" s="1336">
        <f t="shared" si="3"/>
        <v>0</v>
      </c>
      <c r="J31" s="1346">
        <f t="shared" si="32"/>
        <v>0</v>
      </c>
      <c r="K31" s="1328">
        <f t="shared" si="32"/>
        <v>0</v>
      </c>
      <c r="L31" s="1329">
        <f t="shared" si="32"/>
        <v>0</v>
      </c>
      <c r="M31" s="1347">
        <f t="shared" si="32"/>
        <v>0</v>
      </c>
      <c r="N31" s="1336">
        <f t="shared" si="5"/>
        <v>0</v>
      </c>
      <c r="O31" s="1328">
        <f t="shared" si="33"/>
        <v>0</v>
      </c>
      <c r="P31" s="1329">
        <f t="shared" si="33"/>
        <v>0</v>
      </c>
      <c r="Q31" s="1348">
        <f t="shared" si="33"/>
        <v>0</v>
      </c>
      <c r="R31" s="134"/>
      <c r="S31" s="134"/>
      <c r="T31" s="134"/>
      <c r="U31" s="134"/>
    </row>
    <row r="32" spans="2:21" ht="15.75" thickBot="1">
      <c r="B32" s="690" t="s">
        <v>599</v>
      </c>
      <c r="C32" s="1349" t="s">
        <v>1358</v>
      </c>
      <c r="D32" s="1350">
        <f t="shared" si="1"/>
        <v>0</v>
      </c>
      <c r="E32" s="1351">
        <f t="shared" si="2"/>
        <v>0</v>
      </c>
      <c r="F32" s="1352">
        <f t="shared" si="31"/>
        <v>0</v>
      </c>
      <c r="G32" s="1353">
        <f t="shared" si="31"/>
        <v>0</v>
      </c>
      <c r="H32" s="1354">
        <f t="shared" si="31"/>
        <v>0</v>
      </c>
      <c r="I32" s="1355">
        <f t="shared" si="3"/>
        <v>0</v>
      </c>
      <c r="J32" s="1352">
        <f t="shared" si="32"/>
        <v>0</v>
      </c>
      <c r="K32" s="1353">
        <f t="shared" si="32"/>
        <v>0</v>
      </c>
      <c r="L32" s="1354">
        <f t="shared" si="32"/>
        <v>0</v>
      </c>
      <c r="M32" s="1356">
        <f t="shared" si="32"/>
        <v>0</v>
      </c>
      <c r="N32" s="1355">
        <f t="shared" si="5"/>
        <v>0</v>
      </c>
      <c r="O32" s="1341">
        <f t="shared" si="33"/>
        <v>0</v>
      </c>
      <c r="P32" s="1342">
        <f t="shared" si="33"/>
        <v>0</v>
      </c>
      <c r="Q32" s="1357">
        <f t="shared" si="33"/>
        <v>0</v>
      </c>
      <c r="R32" s="134"/>
      <c r="S32" s="134"/>
      <c r="T32" s="134"/>
      <c r="U32" s="134"/>
    </row>
    <row r="33" spans="2:21" ht="16.5" thickTop="1" thickBot="1">
      <c r="B33" s="861" t="s">
        <v>50</v>
      </c>
      <c r="C33" s="862" t="s">
        <v>600</v>
      </c>
      <c r="D33" s="1358">
        <f t="shared" si="1"/>
        <v>0</v>
      </c>
      <c r="E33" s="1301">
        <f t="shared" ref="E33:Q33" si="34">E34+E38+E43+E46+E49+E52</f>
        <v>0</v>
      </c>
      <c r="F33" s="1302">
        <f t="shared" si="34"/>
        <v>0</v>
      </c>
      <c r="G33" s="1303">
        <f t="shared" si="34"/>
        <v>0</v>
      </c>
      <c r="H33" s="1304">
        <f t="shared" si="34"/>
        <v>0</v>
      </c>
      <c r="I33" s="1305">
        <f t="shared" si="34"/>
        <v>0</v>
      </c>
      <c r="J33" s="1302">
        <f t="shared" si="34"/>
        <v>0</v>
      </c>
      <c r="K33" s="1303">
        <f t="shared" si="34"/>
        <v>0</v>
      </c>
      <c r="L33" s="1304">
        <f t="shared" si="34"/>
        <v>0</v>
      </c>
      <c r="M33" s="1306">
        <f t="shared" si="34"/>
        <v>0</v>
      </c>
      <c r="N33" s="1305">
        <f t="shared" si="34"/>
        <v>0</v>
      </c>
      <c r="O33" s="1303">
        <f t="shared" si="34"/>
        <v>0</v>
      </c>
      <c r="P33" s="1304">
        <f t="shared" si="34"/>
        <v>0</v>
      </c>
      <c r="Q33" s="1301">
        <f t="shared" si="34"/>
        <v>0</v>
      </c>
      <c r="R33" s="134"/>
      <c r="S33" s="134"/>
      <c r="T33" s="134"/>
      <c r="U33" s="134"/>
    </row>
    <row r="34" spans="2:21" ht="15.75" thickTop="1">
      <c r="B34" s="641" t="s">
        <v>52</v>
      </c>
      <c r="C34" s="642" t="s">
        <v>6</v>
      </c>
      <c r="D34" s="1307">
        <f t="shared" si="1"/>
        <v>0</v>
      </c>
      <c r="E34" s="1308">
        <f t="shared" ref="E34:E55" si="35">SUM(F34:H34)</f>
        <v>0</v>
      </c>
      <c r="F34" s="1309">
        <f>SUM(F35:F37)</f>
        <v>0</v>
      </c>
      <c r="G34" s="1310">
        <f>SUM(G35:G37)</f>
        <v>0</v>
      </c>
      <c r="H34" s="1311">
        <f>SUM(H35:H37)</f>
        <v>0</v>
      </c>
      <c r="I34" s="1312">
        <f t="shared" ref="I34:I55" si="36">SUM(J34:L34)</f>
        <v>0</v>
      </c>
      <c r="J34" s="1309">
        <f t="shared" ref="J34:Q34" si="37">SUM(J35:J37)</f>
        <v>0</v>
      </c>
      <c r="K34" s="1310">
        <f t="shared" si="37"/>
        <v>0</v>
      </c>
      <c r="L34" s="1311">
        <f t="shared" si="37"/>
        <v>0</v>
      </c>
      <c r="M34" s="1313">
        <f t="shared" si="37"/>
        <v>0</v>
      </c>
      <c r="N34" s="1312">
        <f t="shared" ref="N34:N55" si="38">SUM(O34:P34)</f>
        <v>0</v>
      </c>
      <c r="O34" s="1310">
        <f t="shared" ref="O34:P34" si="39">SUM(O35:O37)</f>
        <v>0</v>
      </c>
      <c r="P34" s="1311">
        <f t="shared" si="39"/>
        <v>0</v>
      </c>
      <c r="Q34" s="1308">
        <f t="shared" si="37"/>
        <v>0</v>
      </c>
      <c r="R34" s="134"/>
      <c r="S34" s="134"/>
      <c r="T34" s="134"/>
      <c r="U34" s="134"/>
    </row>
    <row r="35" spans="2:21">
      <c r="B35" s="649" t="s">
        <v>130</v>
      </c>
      <c r="C35" s="650" t="s">
        <v>8</v>
      </c>
      <c r="D35" s="1307">
        <f t="shared" si="1"/>
        <v>0</v>
      </c>
      <c r="E35" s="1308">
        <f t="shared" si="35"/>
        <v>0</v>
      </c>
      <c r="F35" s="702">
        <v>0</v>
      </c>
      <c r="G35" s="703">
        <v>0</v>
      </c>
      <c r="H35" s="704">
        <v>0</v>
      </c>
      <c r="I35" s="1312">
        <f t="shared" si="36"/>
        <v>0</v>
      </c>
      <c r="J35" s="702">
        <v>0</v>
      </c>
      <c r="K35" s="703">
        <v>0</v>
      </c>
      <c r="L35" s="704">
        <v>0</v>
      </c>
      <c r="M35" s="705">
        <v>0</v>
      </c>
      <c r="N35" s="1312">
        <f t="shared" si="38"/>
        <v>0</v>
      </c>
      <c r="O35" s="702">
        <v>0</v>
      </c>
      <c r="P35" s="1359">
        <v>0</v>
      </c>
      <c r="Q35" s="1359">
        <v>0</v>
      </c>
      <c r="R35" s="134" t="s">
        <v>1316</v>
      </c>
      <c r="S35" s="134"/>
      <c r="T35" s="134"/>
      <c r="U35" s="134"/>
    </row>
    <row r="36" spans="2:21">
      <c r="B36" s="649" t="s">
        <v>132</v>
      </c>
      <c r="C36" s="650" t="s">
        <v>9</v>
      </c>
      <c r="D36" s="1307">
        <f t="shared" si="1"/>
        <v>0</v>
      </c>
      <c r="E36" s="1308">
        <f t="shared" si="35"/>
        <v>0</v>
      </c>
      <c r="F36" s="702">
        <v>0</v>
      </c>
      <c r="G36" s="703">
        <v>0</v>
      </c>
      <c r="H36" s="704">
        <v>0</v>
      </c>
      <c r="I36" s="1312">
        <f t="shared" si="36"/>
        <v>0</v>
      </c>
      <c r="J36" s="702">
        <v>0</v>
      </c>
      <c r="K36" s="703">
        <v>0</v>
      </c>
      <c r="L36" s="704">
        <v>0</v>
      </c>
      <c r="M36" s="705">
        <v>0</v>
      </c>
      <c r="N36" s="1312">
        <f t="shared" si="38"/>
        <v>0</v>
      </c>
      <c r="O36" s="702">
        <v>0</v>
      </c>
      <c r="P36" s="1359">
        <v>0</v>
      </c>
      <c r="Q36" s="1359">
        <v>0</v>
      </c>
      <c r="R36" s="134" t="s">
        <v>1318</v>
      </c>
      <c r="S36" s="134"/>
      <c r="T36" s="134"/>
      <c r="U36" s="134"/>
    </row>
    <row r="37" spans="2:21">
      <c r="B37" s="649" t="s">
        <v>134</v>
      </c>
      <c r="C37" s="650" t="s">
        <v>11</v>
      </c>
      <c r="D37" s="1307">
        <f t="shared" si="1"/>
        <v>0</v>
      </c>
      <c r="E37" s="1308">
        <f t="shared" si="35"/>
        <v>0</v>
      </c>
      <c r="F37" s="702">
        <v>0</v>
      </c>
      <c r="G37" s="703">
        <v>0</v>
      </c>
      <c r="H37" s="704">
        <v>0</v>
      </c>
      <c r="I37" s="1312">
        <f t="shared" si="36"/>
        <v>0</v>
      </c>
      <c r="J37" s="702">
        <v>0</v>
      </c>
      <c r="K37" s="703">
        <v>0</v>
      </c>
      <c r="L37" s="704">
        <v>0</v>
      </c>
      <c r="M37" s="705">
        <v>0</v>
      </c>
      <c r="N37" s="1312">
        <f t="shared" si="38"/>
        <v>0</v>
      </c>
      <c r="O37" s="702">
        <v>0</v>
      </c>
      <c r="P37" s="1359">
        <v>0</v>
      </c>
      <c r="Q37" s="1359">
        <v>0</v>
      </c>
      <c r="R37" s="134" t="s">
        <v>1320</v>
      </c>
      <c r="S37" s="134"/>
      <c r="T37" s="134"/>
      <c r="U37" s="134"/>
    </row>
    <row r="38" spans="2:21">
      <c r="B38" s="641" t="s">
        <v>135</v>
      </c>
      <c r="C38" s="657" t="s">
        <v>13</v>
      </c>
      <c r="D38" s="1307">
        <f t="shared" si="1"/>
        <v>0</v>
      </c>
      <c r="E38" s="1308">
        <f t="shared" si="35"/>
        <v>0</v>
      </c>
      <c r="F38" s="1309">
        <f>SUM(F39:F42)</f>
        <v>0</v>
      </c>
      <c r="G38" s="1310">
        <f>SUM(G39:G42)</f>
        <v>0</v>
      </c>
      <c r="H38" s="1311">
        <f>SUM(H39:H42)</f>
        <v>0</v>
      </c>
      <c r="I38" s="1312">
        <f t="shared" si="36"/>
        <v>0</v>
      </c>
      <c r="J38" s="1309">
        <f t="shared" ref="J38:Q38" si="40">SUM(J39:J42)</f>
        <v>0</v>
      </c>
      <c r="K38" s="1310">
        <f t="shared" si="40"/>
        <v>0</v>
      </c>
      <c r="L38" s="1311">
        <f t="shared" si="40"/>
        <v>0</v>
      </c>
      <c r="M38" s="1313">
        <f t="shared" si="40"/>
        <v>0</v>
      </c>
      <c r="N38" s="1312">
        <f t="shared" si="38"/>
        <v>0</v>
      </c>
      <c r="O38" s="1310">
        <f t="shared" ref="O38:P38" si="41">SUM(O39:O42)</f>
        <v>0</v>
      </c>
      <c r="P38" s="1311">
        <f t="shared" si="41"/>
        <v>0</v>
      </c>
      <c r="Q38" s="1308">
        <f t="shared" si="40"/>
        <v>0</v>
      </c>
      <c r="R38" s="134"/>
      <c r="S38" s="134"/>
      <c r="T38" s="134"/>
      <c r="U38" s="134"/>
    </row>
    <row r="39" spans="2:21">
      <c r="B39" s="649" t="s">
        <v>137</v>
      </c>
      <c r="C39" s="650" t="s">
        <v>15</v>
      </c>
      <c r="D39" s="1307">
        <f t="shared" si="1"/>
        <v>0</v>
      </c>
      <c r="E39" s="1308">
        <f t="shared" si="35"/>
        <v>0</v>
      </c>
      <c r="F39" s="702">
        <v>0</v>
      </c>
      <c r="G39" s="703">
        <v>0</v>
      </c>
      <c r="H39" s="704">
        <v>0</v>
      </c>
      <c r="I39" s="1312">
        <f t="shared" si="36"/>
        <v>0</v>
      </c>
      <c r="J39" s="702">
        <v>0</v>
      </c>
      <c r="K39" s="703">
        <v>0</v>
      </c>
      <c r="L39" s="704">
        <v>0</v>
      </c>
      <c r="M39" s="705">
        <v>0</v>
      </c>
      <c r="N39" s="1312">
        <f t="shared" si="38"/>
        <v>0</v>
      </c>
      <c r="O39" s="702">
        <v>0</v>
      </c>
      <c r="P39" s="1359">
        <v>0</v>
      </c>
      <c r="Q39" s="1359">
        <v>0</v>
      </c>
      <c r="R39" s="134" t="s">
        <v>1322</v>
      </c>
      <c r="S39" s="134"/>
      <c r="T39" s="134"/>
      <c r="U39" s="134"/>
    </row>
    <row r="40" spans="2:21">
      <c r="B40" s="649" t="s">
        <v>139</v>
      </c>
      <c r="C40" s="650" t="s">
        <v>589</v>
      </c>
      <c r="D40" s="1307">
        <f t="shared" si="1"/>
        <v>0</v>
      </c>
      <c r="E40" s="1308">
        <f t="shared" si="35"/>
        <v>0</v>
      </c>
      <c r="F40" s="702">
        <v>0</v>
      </c>
      <c r="G40" s="703">
        <v>0</v>
      </c>
      <c r="H40" s="704">
        <v>0</v>
      </c>
      <c r="I40" s="1312">
        <f t="shared" si="36"/>
        <v>0</v>
      </c>
      <c r="J40" s="702">
        <v>0</v>
      </c>
      <c r="K40" s="703">
        <v>0</v>
      </c>
      <c r="L40" s="704">
        <v>0</v>
      </c>
      <c r="M40" s="705">
        <v>0</v>
      </c>
      <c r="N40" s="1312">
        <f t="shared" si="38"/>
        <v>0</v>
      </c>
      <c r="O40" s="702">
        <v>0</v>
      </c>
      <c r="P40" s="1359">
        <v>0</v>
      </c>
      <c r="Q40" s="1359">
        <v>0</v>
      </c>
      <c r="R40" s="512" t="s">
        <v>1359</v>
      </c>
      <c r="S40" s="512" t="s">
        <v>1360</v>
      </c>
      <c r="T40" s="512" t="s">
        <v>1361</v>
      </c>
      <c r="U40" s="512" t="s">
        <v>1362</v>
      </c>
    </row>
    <row r="41" spans="2:21">
      <c r="B41" s="649" t="s">
        <v>601</v>
      </c>
      <c r="C41" s="650" t="s">
        <v>21</v>
      </c>
      <c r="D41" s="1307">
        <f t="shared" si="1"/>
        <v>0</v>
      </c>
      <c r="E41" s="1308">
        <f t="shared" si="35"/>
        <v>0</v>
      </c>
      <c r="F41" s="702">
        <v>0</v>
      </c>
      <c r="G41" s="703">
        <v>0</v>
      </c>
      <c r="H41" s="704">
        <v>0</v>
      </c>
      <c r="I41" s="1312">
        <f t="shared" si="36"/>
        <v>0</v>
      </c>
      <c r="J41" s="702">
        <v>0</v>
      </c>
      <c r="K41" s="703">
        <v>0</v>
      </c>
      <c r="L41" s="704">
        <v>0</v>
      </c>
      <c r="M41" s="705">
        <v>0</v>
      </c>
      <c r="N41" s="1312">
        <f t="shared" si="38"/>
        <v>0</v>
      </c>
      <c r="O41" s="702">
        <v>0</v>
      </c>
      <c r="P41" s="1359">
        <v>0</v>
      </c>
      <c r="Q41" s="1359">
        <v>0</v>
      </c>
      <c r="R41" s="512" t="s">
        <v>1326</v>
      </c>
      <c r="S41" s="134"/>
      <c r="T41" s="134"/>
      <c r="U41" s="134"/>
    </row>
    <row r="42" spans="2:21" ht="38.25">
      <c r="B42" s="649" t="s">
        <v>602</v>
      </c>
      <c r="C42" s="650" t="s">
        <v>591</v>
      </c>
      <c r="D42" s="1307">
        <f t="shared" si="1"/>
        <v>0</v>
      </c>
      <c r="E42" s="1308">
        <f t="shared" si="35"/>
        <v>0</v>
      </c>
      <c r="F42" s="702">
        <v>0</v>
      </c>
      <c r="G42" s="703">
        <v>0</v>
      </c>
      <c r="H42" s="704">
        <v>0</v>
      </c>
      <c r="I42" s="1312">
        <f t="shared" si="36"/>
        <v>0</v>
      </c>
      <c r="J42" s="702">
        <v>0</v>
      </c>
      <c r="K42" s="703">
        <v>0</v>
      </c>
      <c r="L42" s="704">
        <v>0</v>
      </c>
      <c r="M42" s="705">
        <v>0</v>
      </c>
      <c r="N42" s="1312">
        <f t="shared" si="38"/>
        <v>0</v>
      </c>
      <c r="O42" s="702">
        <v>0</v>
      </c>
      <c r="P42" s="1359">
        <v>0</v>
      </c>
      <c r="Q42" s="1359">
        <v>0</v>
      </c>
      <c r="R42" s="512" t="s">
        <v>1328</v>
      </c>
      <c r="S42" s="134"/>
      <c r="T42" s="134"/>
      <c r="U42" s="134"/>
    </row>
    <row r="43" spans="2:21">
      <c r="B43" s="641" t="s">
        <v>296</v>
      </c>
      <c r="C43" s="658" t="s">
        <v>25</v>
      </c>
      <c r="D43" s="1307">
        <f t="shared" si="1"/>
        <v>0</v>
      </c>
      <c r="E43" s="1308">
        <f t="shared" si="35"/>
        <v>0</v>
      </c>
      <c r="F43" s="1309">
        <f>SUM(F44:F45)</f>
        <v>0</v>
      </c>
      <c r="G43" s="1310">
        <f>SUM(G44:G45)</f>
        <v>0</v>
      </c>
      <c r="H43" s="1311">
        <f>SUM(H44:H45)</f>
        <v>0</v>
      </c>
      <c r="I43" s="1312">
        <f t="shared" si="36"/>
        <v>0</v>
      </c>
      <c r="J43" s="1309">
        <f t="shared" ref="J43:Q43" si="42">SUM(J44:J45)</f>
        <v>0</v>
      </c>
      <c r="K43" s="1310">
        <f t="shared" si="42"/>
        <v>0</v>
      </c>
      <c r="L43" s="1311">
        <f t="shared" si="42"/>
        <v>0</v>
      </c>
      <c r="M43" s="1313">
        <f t="shared" si="42"/>
        <v>0</v>
      </c>
      <c r="N43" s="1312">
        <f t="shared" si="38"/>
        <v>0</v>
      </c>
      <c r="O43" s="1310">
        <f t="shared" ref="O43:P43" si="43">SUM(O44:O45)</f>
        <v>0</v>
      </c>
      <c r="P43" s="1311">
        <f t="shared" si="43"/>
        <v>0</v>
      </c>
      <c r="Q43" s="1308">
        <f t="shared" si="42"/>
        <v>0</v>
      </c>
      <c r="R43" s="134"/>
      <c r="S43" s="134"/>
      <c r="T43" s="134"/>
      <c r="U43" s="134"/>
    </row>
    <row r="44" spans="2:21" ht="51.75">
      <c r="B44" s="649" t="s">
        <v>298</v>
      </c>
      <c r="C44" s="659" t="s">
        <v>592</v>
      </c>
      <c r="D44" s="1307">
        <f t="shared" si="1"/>
        <v>0</v>
      </c>
      <c r="E44" s="1308">
        <f t="shared" si="35"/>
        <v>0</v>
      </c>
      <c r="F44" s="702">
        <v>0</v>
      </c>
      <c r="G44" s="703">
        <v>0</v>
      </c>
      <c r="H44" s="704">
        <v>0</v>
      </c>
      <c r="I44" s="1312">
        <f t="shared" si="36"/>
        <v>0</v>
      </c>
      <c r="J44" s="702">
        <v>0</v>
      </c>
      <c r="K44" s="703">
        <v>0</v>
      </c>
      <c r="L44" s="704">
        <v>0</v>
      </c>
      <c r="M44" s="705">
        <v>0</v>
      </c>
      <c r="N44" s="1312">
        <f t="shared" si="38"/>
        <v>0</v>
      </c>
      <c r="O44" s="702">
        <v>0</v>
      </c>
      <c r="P44" s="1359">
        <v>0</v>
      </c>
      <c r="Q44" s="1359">
        <v>0</v>
      </c>
      <c r="R44" s="512" t="s">
        <v>1330</v>
      </c>
      <c r="S44" s="134"/>
      <c r="T44" s="134"/>
      <c r="U44" s="134"/>
    </row>
    <row r="45" spans="2:21">
      <c r="B45" s="649" t="s">
        <v>299</v>
      </c>
      <c r="C45" s="659" t="s">
        <v>29</v>
      </c>
      <c r="D45" s="1307">
        <f t="shared" si="1"/>
        <v>0</v>
      </c>
      <c r="E45" s="1308">
        <f t="shared" si="35"/>
        <v>0</v>
      </c>
      <c r="F45" s="702">
        <v>0</v>
      </c>
      <c r="G45" s="703">
        <v>0</v>
      </c>
      <c r="H45" s="704">
        <v>0</v>
      </c>
      <c r="I45" s="1312">
        <f t="shared" si="36"/>
        <v>0</v>
      </c>
      <c r="J45" s="702">
        <v>0</v>
      </c>
      <c r="K45" s="703">
        <v>0</v>
      </c>
      <c r="L45" s="704">
        <v>0</v>
      </c>
      <c r="M45" s="705">
        <v>0</v>
      </c>
      <c r="N45" s="1312">
        <f t="shared" si="38"/>
        <v>0</v>
      </c>
      <c r="O45" s="702">
        <v>0</v>
      </c>
      <c r="P45" s="1359">
        <v>0</v>
      </c>
      <c r="Q45" s="1359">
        <v>0</v>
      </c>
      <c r="R45" s="512" t="s">
        <v>1332</v>
      </c>
      <c r="S45" s="134"/>
      <c r="T45" s="134"/>
      <c r="U45" s="134"/>
    </row>
    <row r="46" spans="2:21">
      <c r="B46" s="641" t="s">
        <v>301</v>
      </c>
      <c r="C46" s="658" t="s">
        <v>31</v>
      </c>
      <c r="D46" s="1307">
        <f t="shared" si="1"/>
        <v>0</v>
      </c>
      <c r="E46" s="1308">
        <f t="shared" si="35"/>
        <v>0</v>
      </c>
      <c r="F46" s="1309">
        <f>SUM(F47:F48)</f>
        <v>0</v>
      </c>
      <c r="G46" s="1310">
        <f>SUM(G47:G48)</f>
        <v>0</v>
      </c>
      <c r="H46" s="1311">
        <f>SUM(H47:H48)</f>
        <v>0</v>
      </c>
      <c r="I46" s="1312">
        <f t="shared" si="36"/>
        <v>0</v>
      </c>
      <c r="J46" s="1309">
        <f t="shared" ref="J46:Q46" si="44">SUM(J47:J48)</f>
        <v>0</v>
      </c>
      <c r="K46" s="1310">
        <f t="shared" si="44"/>
        <v>0</v>
      </c>
      <c r="L46" s="1311">
        <f t="shared" si="44"/>
        <v>0</v>
      </c>
      <c r="M46" s="1313">
        <f t="shared" si="44"/>
        <v>0</v>
      </c>
      <c r="N46" s="1312">
        <f t="shared" si="38"/>
        <v>0</v>
      </c>
      <c r="O46" s="1310">
        <f t="shared" ref="O46:P46" si="45">SUM(O47:O48)</f>
        <v>0</v>
      </c>
      <c r="P46" s="1311">
        <f t="shared" si="45"/>
        <v>0</v>
      </c>
      <c r="Q46" s="1308">
        <f t="shared" si="44"/>
        <v>0</v>
      </c>
      <c r="R46" s="134"/>
      <c r="S46" s="134"/>
      <c r="T46" s="134"/>
      <c r="U46" s="134"/>
    </row>
    <row r="47" spans="2:21">
      <c r="B47" s="649" t="s">
        <v>302</v>
      </c>
      <c r="C47" s="659" t="s">
        <v>594</v>
      </c>
      <c r="D47" s="1307">
        <f t="shared" si="1"/>
        <v>0</v>
      </c>
      <c r="E47" s="1308">
        <f t="shared" si="35"/>
        <v>0</v>
      </c>
      <c r="F47" s="708">
        <v>0</v>
      </c>
      <c r="G47" s="709">
        <v>0</v>
      </c>
      <c r="H47" s="710">
        <v>0</v>
      </c>
      <c r="I47" s="1312">
        <f t="shared" si="36"/>
        <v>0</v>
      </c>
      <c r="J47" s="708">
        <v>0</v>
      </c>
      <c r="K47" s="709">
        <v>0</v>
      </c>
      <c r="L47" s="710">
        <v>0</v>
      </c>
      <c r="M47" s="711">
        <v>0</v>
      </c>
      <c r="N47" s="1326">
        <f t="shared" si="38"/>
        <v>0</v>
      </c>
      <c r="O47" s="702">
        <v>0</v>
      </c>
      <c r="P47" s="1359">
        <v>0</v>
      </c>
      <c r="Q47" s="1359">
        <v>0</v>
      </c>
      <c r="R47" s="512" t="s">
        <v>1334</v>
      </c>
      <c r="S47" s="134"/>
      <c r="T47" s="134"/>
      <c r="U47" s="134"/>
    </row>
    <row r="48" spans="2:21" ht="26.25">
      <c r="B48" s="660" t="s">
        <v>302</v>
      </c>
      <c r="C48" s="712" t="s">
        <v>596</v>
      </c>
      <c r="D48" s="1307">
        <f t="shared" si="1"/>
        <v>0</v>
      </c>
      <c r="E48" s="1308">
        <f t="shared" si="35"/>
        <v>0</v>
      </c>
      <c r="F48" s="708">
        <v>0</v>
      </c>
      <c r="G48" s="709">
        <v>0</v>
      </c>
      <c r="H48" s="710">
        <v>0</v>
      </c>
      <c r="I48" s="1312">
        <f t="shared" si="36"/>
        <v>0</v>
      </c>
      <c r="J48" s="708">
        <v>0</v>
      </c>
      <c r="K48" s="709">
        <v>0</v>
      </c>
      <c r="L48" s="710">
        <v>0</v>
      </c>
      <c r="M48" s="711">
        <v>0</v>
      </c>
      <c r="N48" s="1326">
        <f t="shared" si="38"/>
        <v>0</v>
      </c>
      <c r="O48" s="702">
        <v>0</v>
      </c>
      <c r="P48" s="1359">
        <v>0</v>
      </c>
      <c r="Q48" s="1359">
        <v>0</v>
      </c>
      <c r="R48" s="512" t="s">
        <v>1336</v>
      </c>
      <c r="S48" s="134"/>
      <c r="T48" s="134"/>
      <c r="U48" s="134"/>
    </row>
    <row r="49" spans="1:21">
      <c r="B49" s="641" t="s">
        <v>306</v>
      </c>
      <c r="C49" s="669" t="s">
        <v>37</v>
      </c>
      <c r="D49" s="1331">
        <f t="shared" si="1"/>
        <v>0</v>
      </c>
      <c r="E49" s="1332">
        <f t="shared" si="35"/>
        <v>0</v>
      </c>
      <c r="F49" s="1333">
        <f>SUM(F50:F51)</f>
        <v>0</v>
      </c>
      <c r="G49" s="1334">
        <f>SUM(G50:G51)</f>
        <v>0</v>
      </c>
      <c r="H49" s="1335">
        <f>SUM(H50:H51)</f>
        <v>0</v>
      </c>
      <c r="I49" s="1336">
        <f t="shared" si="36"/>
        <v>0</v>
      </c>
      <c r="J49" s="1333">
        <f t="shared" ref="J49:Q49" si="46">SUM(J50:J51)</f>
        <v>0</v>
      </c>
      <c r="K49" s="1334">
        <f t="shared" si="46"/>
        <v>0</v>
      </c>
      <c r="L49" s="1335">
        <f t="shared" si="46"/>
        <v>0</v>
      </c>
      <c r="M49" s="1337">
        <f t="shared" si="46"/>
        <v>0</v>
      </c>
      <c r="N49" s="1336">
        <f t="shared" si="38"/>
        <v>0</v>
      </c>
      <c r="O49" s="1334">
        <f t="shared" ref="O49:P49" si="47">SUM(O50:O51)</f>
        <v>0</v>
      </c>
      <c r="P49" s="1335">
        <f t="shared" si="47"/>
        <v>0</v>
      </c>
      <c r="Q49" s="1332">
        <f t="shared" si="46"/>
        <v>0</v>
      </c>
      <c r="R49" s="134"/>
      <c r="S49" s="134"/>
      <c r="T49" s="134"/>
      <c r="U49" s="134"/>
    </row>
    <row r="50" spans="1:21">
      <c r="B50" s="677" t="s">
        <v>308</v>
      </c>
      <c r="C50" s="678" t="s">
        <v>39</v>
      </c>
      <c r="D50" s="1338">
        <f t="shared" si="1"/>
        <v>0</v>
      </c>
      <c r="E50" s="1308">
        <f t="shared" si="35"/>
        <v>0</v>
      </c>
      <c r="F50" s="713">
        <v>0</v>
      </c>
      <c r="G50" s="714">
        <v>0</v>
      </c>
      <c r="H50" s="715">
        <v>0</v>
      </c>
      <c r="I50" s="1336">
        <f t="shared" si="36"/>
        <v>0</v>
      </c>
      <c r="J50" s="713">
        <v>0</v>
      </c>
      <c r="K50" s="714">
        <v>0</v>
      </c>
      <c r="L50" s="715">
        <v>0</v>
      </c>
      <c r="M50" s="716">
        <v>0</v>
      </c>
      <c r="N50" s="1343">
        <f t="shared" si="38"/>
        <v>0</v>
      </c>
      <c r="O50" s="702">
        <v>0</v>
      </c>
      <c r="P50" s="1359">
        <v>0</v>
      </c>
      <c r="Q50" s="1359">
        <v>0</v>
      </c>
      <c r="R50" s="134" t="s">
        <v>1338</v>
      </c>
      <c r="S50" s="134"/>
      <c r="T50" s="134"/>
      <c r="U50" s="134"/>
    </row>
    <row r="51" spans="1:21" ht="26.25">
      <c r="B51" s="677" t="s">
        <v>310</v>
      </c>
      <c r="C51" s="686" t="s">
        <v>41</v>
      </c>
      <c r="D51" s="1331">
        <f t="shared" si="1"/>
        <v>0</v>
      </c>
      <c r="E51" s="1308">
        <f t="shared" si="35"/>
        <v>0</v>
      </c>
      <c r="F51" s="718">
        <v>0</v>
      </c>
      <c r="G51" s="719">
        <v>0</v>
      </c>
      <c r="H51" s="720">
        <v>0</v>
      </c>
      <c r="I51" s="1336">
        <f t="shared" si="36"/>
        <v>0</v>
      </c>
      <c r="J51" s="718">
        <v>0</v>
      </c>
      <c r="K51" s="719">
        <v>0</v>
      </c>
      <c r="L51" s="720">
        <v>0</v>
      </c>
      <c r="M51" s="721">
        <v>0</v>
      </c>
      <c r="N51" s="1336">
        <f t="shared" si="38"/>
        <v>0</v>
      </c>
      <c r="O51" s="702">
        <v>0</v>
      </c>
      <c r="P51" s="1359">
        <v>0</v>
      </c>
      <c r="Q51" s="1359">
        <v>0</v>
      </c>
      <c r="R51" s="134" t="s">
        <v>1340</v>
      </c>
      <c r="S51" s="134"/>
      <c r="T51" s="134"/>
      <c r="U51" s="134"/>
    </row>
    <row r="52" spans="1:21">
      <c r="B52" s="688" t="s">
        <v>312</v>
      </c>
      <c r="C52" s="689" t="s">
        <v>597</v>
      </c>
      <c r="D52" s="1331">
        <f t="shared" si="1"/>
        <v>0</v>
      </c>
      <c r="E52" s="1332">
        <f t="shared" si="35"/>
        <v>0</v>
      </c>
      <c r="F52" s="1333">
        <f>SUM(F53:F55)</f>
        <v>0</v>
      </c>
      <c r="G52" s="1334">
        <f>SUM(G53:G55)</f>
        <v>0</v>
      </c>
      <c r="H52" s="1335">
        <f>SUM(H53:H55)</f>
        <v>0</v>
      </c>
      <c r="I52" s="1336">
        <f t="shared" si="36"/>
        <v>0</v>
      </c>
      <c r="J52" s="1333">
        <f t="shared" ref="J52:Q52" si="48">SUM(J53:J55)</f>
        <v>0</v>
      </c>
      <c r="K52" s="1334">
        <f t="shared" si="48"/>
        <v>0</v>
      </c>
      <c r="L52" s="1335">
        <f t="shared" si="48"/>
        <v>0</v>
      </c>
      <c r="M52" s="1337">
        <f t="shared" si="48"/>
        <v>0</v>
      </c>
      <c r="N52" s="1336">
        <f t="shared" si="38"/>
        <v>0</v>
      </c>
      <c r="O52" s="1334">
        <f t="shared" ref="O52:P52" si="49">SUM(O53:O55)</f>
        <v>0</v>
      </c>
      <c r="P52" s="1335">
        <f t="shared" si="49"/>
        <v>0</v>
      </c>
      <c r="Q52" s="1332">
        <f t="shared" si="48"/>
        <v>0</v>
      </c>
      <c r="R52" s="134"/>
      <c r="S52" s="134"/>
      <c r="T52" s="134"/>
      <c r="U52" s="134"/>
    </row>
    <row r="53" spans="1:21">
      <c r="B53" s="690" t="s">
        <v>314</v>
      </c>
      <c r="C53" s="686" t="s">
        <v>1358</v>
      </c>
      <c r="D53" s="1331">
        <f t="shared" si="1"/>
        <v>0</v>
      </c>
      <c r="E53" s="1308">
        <f t="shared" si="35"/>
        <v>0</v>
      </c>
      <c r="F53" s="718">
        <v>0</v>
      </c>
      <c r="G53" s="719">
        <v>0</v>
      </c>
      <c r="H53" s="720">
        <v>0</v>
      </c>
      <c r="I53" s="1336">
        <f t="shared" si="36"/>
        <v>0</v>
      </c>
      <c r="J53" s="718">
        <v>0</v>
      </c>
      <c r="K53" s="719">
        <v>0</v>
      </c>
      <c r="L53" s="720">
        <v>0</v>
      </c>
      <c r="M53" s="721">
        <v>0</v>
      </c>
      <c r="N53" s="1336">
        <f t="shared" si="38"/>
        <v>0</v>
      </c>
      <c r="O53" s="702">
        <v>0</v>
      </c>
      <c r="P53" s="1359">
        <v>0</v>
      </c>
      <c r="Q53" s="1359">
        <v>0</v>
      </c>
      <c r="R53" s="134" t="s">
        <v>1342</v>
      </c>
      <c r="S53" s="134"/>
      <c r="T53" s="134"/>
      <c r="U53" s="134"/>
    </row>
    <row r="54" spans="1:21">
      <c r="B54" s="690" t="s">
        <v>603</v>
      </c>
      <c r="C54" s="686" t="s">
        <v>1358</v>
      </c>
      <c r="D54" s="1331">
        <f t="shared" si="1"/>
        <v>0</v>
      </c>
      <c r="E54" s="1308">
        <f t="shared" si="35"/>
        <v>0</v>
      </c>
      <c r="F54" s="718">
        <v>0</v>
      </c>
      <c r="G54" s="719">
        <v>0</v>
      </c>
      <c r="H54" s="720">
        <v>0</v>
      </c>
      <c r="I54" s="1336">
        <f t="shared" si="36"/>
        <v>0</v>
      </c>
      <c r="J54" s="718">
        <v>0</v>
      </c>
      <c r="K54" s="719">
        <v>0</v>
      </c>
      <c r="L54" s="720">
        <v>0</v>
      </c>
      <c r="M54" s="721">
        <v>0</v>
      </c>
      <c r="N54" s="1336">
        <f t="shared" si="38"/>
        <v>0</v>
      </c>
      <c r="O54" s="702">
        <v>0</v>
      </c>
      <c r="P54" s="1359">
        <v>0</v>
      </c>
      <c r="Q54" s="1359">
        <v>0</v>
      </c>
      <c r="R54" s="134" t="s">
        <v>1344</v>
      </c>
      <c r="S54" s="134"/>
      <c r="T54" s="134"/>
      <c r="U54" s="134"/>
    </row>
    <row r="55" spans="1:21" ht="15.75" thickBot="1">
      <c r="B55" s="691" t="s">
        <v>604</v>
      </c>
      <c r="C55" s="1349" t="s">
        <v>1358</v>
      </c>
      <c r="D55" s="1350">
        <f t="shared" si="1"/>
        <v>0</v>
      </c>
      <c r="E55" s="1360">
        <f t="shared" si="35"/>
        <v>0</v>
      </c>
      <c r="F55" s="722">
        <v>0</v>
      </c>
      <c r="G55" s="723">
        <v>0</v>
      </c>
      <c r="H55" s="724">
        <v>0</v>
      </c>
      <c r="I55" s="1336">
        <f t="shared" si="36"/>
        <v>0</v>
      </c>
      <c r="J55" s="722">
        <v>0</v>
      </c>
      <c r="K55" s="723">
        <v>0</v>
      </c>
      <c r="L55" s="724">
        <v>0</v>
      </c>
      <c r="M55" s="725">
        <v>0</v>
      </c>
      <c r="N55" s="1355">
        <f t="shared" si="38"/>
        <v>0</v>
      </c>
      <c r="O55" s="870">
        <v>0</v>
      </c>
      <c r="P55" s="1361">
        <v>0</v>
      </c>
      <c r="Q55" s="1361">
        <v>0</v>
      </c>
      <c r="R55" s="134" t="s">
        <v>1346</v>
      </c>
      <c r="S55" s="134"/>
      <c r="T55" s="134"/>
      <c r="U55" s="134"/>
    </row>
    <row r="56" spans="1:21" ht="16.5" thickTop="1" thickBot="1">
      <c r="A56" s="619" t="s">
        <v>605</v>
      </c>
      <c r="B56" s="861" t="s">
        <v>56</v>
      </c>
      <c r="C56" s="862" t="s">
        <v>606</v>
      </c>
      <c r="D56" s="1358">
        <f t="shared" si="1"/>
        <v>0</v>
      </c>
      <c r="E56" s="1301">
        <f t="shared" ref="E56:Q56" si="50">E57+E61+E66+E69+E72+E75</f>
        <v>0</v>
      </c>
      <c r="F56" s="1302">
        <f t="shared" si="50"/>
        <v>0</v>
      </c>
      <c r="G56" s="1303">
        <f t="shared" si="50"/>
        <v>0</v>
      </c>
      <c r="H56" s="1304">
        <f t="shared" si="50"/>
        <v>0</v>
      </c>
      <c r="I56" s="1305">
        <f t="shared" si="50"/>
        <v>0</v>
      </c>
      <c r="J56" s="1302">
        <f t="shared" si="50"/>
        <v>0</v>
      </c>
      <c r="K56" s="1303">
        <f t="shared" si="50"/>
        <v>0</v>
      </c>
      <c r="L56" s="1304">
        <f t="shared" si="50"/>
        <v>0</v>
      </c>
      <c r="M56" s="1306">
        <f t="shared" si="50"/>
        <v>0</v>
      </c>
      <c r="N56" s="1305">
        <f t="shared" si="50"/>
        <v>0</v>
      </c>
      <c r="O56" s="1303">
        <f t="shared" si="50"/>
        <v>0</v>
      </c>
      <c r="P56" s="1304">
        <f t="shared" si="50"/>
        <v>0</v>
      </c>
      <c r="Q56" s="1301">
        <f t="shared" si="50"/>
        <v>0</v>
      </c>
      <c r="R56" s="134"/>
      <c r="S56" s="134"/>
      <c r="T56" s="134"/>
      <c r="U56" s="134"/>
    </row>
    <row r="57" spans="1:21" ht="15.75" thickTop="1">
      <c r="B57" s="641" t="s">
        <v>144</v>
      </c>
      <c r="C57" s="642" t="s">
        <v>6</v>
      </c>
      <c r="D57" s="1307">
        <f t="shared" si="1"/>
        <v>0</v>
      </c>
      <c r="E57" s="1308">
        <f t="shared" ref="E57:E78" si="51">SUM(F57:H57)</f>
        <v>0</v>
      </c>
      <c r="F57" s="1309">
        <f>SUM(F58:F60)</f>
        <v>0</v>
      </c>
      <c r="G57" s="1310">
        <f>SUM(G58:G60)</f>
        <v>0</v>
      </c>
      <c r="H57" s="1311">
        <f>SUM(H58:H60)</f>
        <v>0</v>
      </c>
      <c r="I57" s="1312">
        <f t="shared" ref="I57" si="52">SUM(J57:L57)</f>
        <v>0</v>
      </c>
      <c r="J57" s="1309">
        <f t="shared" ref="J57:M57" si="53">SUM(J58:J60)</f>
        <v>0</v>
      </c>
      <c r="K57" s="1310">
        <f t="shared" si="53"/>
        <v>0</v>
      </c>
      <c r="L57" s="1311">
        <f t="shared" si="53"/>
        <v>0</v>
      </c>
      <c r="M57" s="1313">
        <f t="shared" si="53"/>
        <v>0</v>
      </c>
      <c r="N57" s="1312">
        <f t="shared" ref="N57" si="54">SUM(O57:P57)</f>
        <v>0</v>
      </c>
      <c r="O57" s="1310">
        <f t="shared" ref="O57:Q57" si="55">SUM(O58:O60)</f>
        <v>0</v>
      </c>
      <c r="P57" s="1311">
        <f t="shared" si="55"/>
        <v>0</v>
      </c>
      <c r="Q57" s="1308">
        <f t="shared" si="55"/>
        <v>0</v>
      </c>
      <c r="R57" s="134"/>
      <c r="S57" s="134"/>
      <c r="T57" s="134"/>
      <c r="U57" s="134"/>
    </row>
    <row r="58" spans="1:21">
      <c r="B58" s="649" t="s">
        <v>404</v>
      </c>
      <c r="C58" s="650" t="s">
        <v>8</v>
      </c>
      <c r="D58" s="1307">
        <f t="shared" si="1"/>
        <v>0</v>
      </c>
      <c r="E58" s="1308">
        <f t="shared" si="51"/>
        <v>0</v>
      </c>
      <c r="F58" s="702">
        <v>0</v>
      </c>
      <c r="G58" s="703">
        <v>0</v>
      </c>
      <c r="H58" s="704">
        <v>0</v>
      </c>
      <c r="I58" s="1312">
        <f t="shared" ref="I58:I78" si="56">SUM(J58:L58)</f>
        <v>0</v>
      </c>
      <c r="J58" s="702">
        <v>0</v>
      </c>
      <c r="K58" s="703">
        <v>0</v>
      </c>
      <c r="L58" s="704">
        <v>0</v>
      </c>
      <c r="M58" s="705">
        <v>0</v>
      </c>
      <c r="N58" s="1312">
        <f t="shared" ref="N58:N78" si="57">SUM(O58:P58)</f>
        <v>0</v>
      </c>
      <c r="O58" s="702">
        <v>0</v>
      </c>
      <c r="P58" s="1359">
        <v>0</v>
      </c>
      <c r="Q58" s="1359">
        <v>0</v>
      </c>
      <c r="R58" s="134" t="s">
        <v>1316</v>
      </c>
      <c r="S58" s="134"/>
      <c r="T58" s="134"/>
      <c r="U58" s="134"/>
    </row>
    <row r="59" spans="1:21">
      <c r="B59" s="649" t="s">
        <v>405</v>
      </c>
      <c r="C59" s="650" t="s">
        <v>9</v>
      </c>
      <c r="D59" s="1307">
        <f t="shared" si="1"/>
        <v>0</v>
      </c>
      <c r="E59" s="1308">
        <f t="shared" si="51"/>
        <v>0</v>
      </c>
      <c r="F59" s="702">
        <v>0</v>
      </c>
      <c r="G59" s="703">
        <v>0</v>
      </c>
      <c r="H59" s="704">
        <v>0</v>
      </c>
      <c r="I59" s="1312">
        <f t="shared" si="56"/>
        <v>0</v>
      </c>
      <c r="J59" s="702">
        <v>0</v>
      </c>
      <c r="K59" s="703">
        <v>0</v>
      </c>
      <c r="L59" s="704">
        <v>0</v>
      </c>
      <c r="M59" s="705">
        <v>0</v>
      </c>
      <c r="N59" s="1312">
        <f t="shared" si="57"/>
        <v>0</v>
      </c>
      <c r="O59" s="702">
        <v>0</v>
      </c>
      <c r="P59" s="1359">
        <v>0</v>
      </c>
      <c r="Q59" s="1359">
        <v>0</v>
      </c>
      <c r="R59" s="134" t="s">
        <v>1318</v>
      </c>
      <c r="S59" s="134"/>
      <c r="T59" s="134"/>
      <c r="U59" s="134"/>
    </row>
    <row r="60" spans="1:21">
      <c r="B60" s="649" t="s">
        <v>607</v>
      </c>
      <c r="C60" s="650" t="s">
        <v>11</v>
      </c>
      <c r="D60" s="1307">
        <f t="shared" si="1"/>
        <v>0</v>
      </c>
      <c r="E60" s="1308">
        <f t="shared" si="51"/>
        <v>0</v>
      </c>
      <c r="F60" s="702">
        <v>0</v>
      </c>
      <c r="G60" s="703">
        <v>0</v>
      </c>
      <c r="H60" s="704">
        <v>0</v>
      </c>
      <c r="I60" s="1312">
        <f t="shared" si="56"/>
        <v>0</v>
      </c>
      <c r="J60" s="702">
        <v>0</v>
      </c>
      <c r="K60" s="703">
        <v>0</v>
      </c>
      <c r="L60" s="704">
        <v>0</v>
      </c>
      <c r="M60" s="705">
        <v>0</v>
      </c>
      <c r="N60" s="1312">
        <f t="shared" si="57"/>
        <v>0</v>
      </c>
      <c r="O60" s="702">
        <v>0</v>
      </c>
      <c r="P60" s="1359">
        <v>0</v>
      </c>
      <c r="Q60" s="1359">
        <v>0</v>
      </c>
      <c r="R60" s="134" t="s">
        <v>1320</v>
      </c>
      <c r="S60" s="134"/>
      <c r="T60" s="134"/>
      <c r="U60" s="134"/>
    </row>
    <row r="61" spans="1:21">
      <c r="B61" s="641" t="s">
        <v>146</v>
      </c>
      <c r="C61" s="657" t="s">
        <v>13</v>
      </c>
      <c r="D61" s="1307">
        <f t="shared" si="1"/>
        <v>0</v>
      </c>
      <c r="E61" s="1308">
        <f t="shared" si="51"/>
        <v>0</v>
      </c>
      <c r="F61" s="1309">
        <f>SUM(F62:F65)</f>
        <v>0</v>
      </c>
      <c r="G61" s="1310">
        <f>SUM(G62:G65)</f>
        <v>0</v>
      </c>
      <c r="H61" s="1311">
        <f>SUM(H62:H65)</f>
        <v>0</v>
      </c>
      <c r="I61" s="1312">
        <f t="shared" si="56"/>
        <v>0</v>
      </c>
      <c r="J61" s="1309">
        <f t="shared" ref="J61:M61" si="58">SUM(J62:J65)</f>
        <v>0</v>
      </c>
      <c r="K61" s="1310">
        <f t="shared" si="58"/>
        <v>0</v>
      </c>
      <c r="L61" s="1311">
        <f t="shared" si="58"/>
        <v>0</v>
      </c>
      <c r="M61" s="1313">
        <f t="shared" si="58"/>
        <v>0</v>
      </c>
      <c r="N61" s="1312">
        <f t="shared" si="57"/>
        <v>0</v>
      </c>
      <c r="O61" s="1310">
        <f t="shared" ref="O61:Q61" si="59">SUM(O62:O65)</f>
        <v>0</v>
      </c>
      <c r="P61" s="1311">
        <f t="shared" si="59"/>
        <v>0</v>
      </c>
      <c r="Q61" s="1308">
        <f t="shared" si="59"/>
        <v>0</v>
      </c>
      <c r="R61" s="134"/>
      <c r="S61" s="134"/>
      <c r="T61" s="134"/>
      <c r="U61" s="134"/>
    </row>
    <row r="62" spans="1:21">
      <c r="B62" s="649" t="s">
        <v>148</v>
      </c>
      <c r="C62" s="650" t="s">
        <v>15</v>
      </c>
      <c r="D62" s="1307">
        <f t="shared" si="1"/>
        <v>0</v>
      </c>
      <c r="E62" s="1308">
        <f t="shared" si="51"/>
        <v>0</v>
      </c>
      <c r="F62" s="702">
        <v>0</v>
      </c>
      <c r="G62" s="703">
        <v>0</v>
      </c>
      <c r="H62" s="704">
        <v>0</v>
      </c>
      <c r="I62" s="1312">
        <f t="shared" si="56"/>
        <v>0</v>
      </c>
      <c r="J62" s="702">
        <v>0</v>
      </c>
      <c r="K62" s="703">
        <v>0</v>
      </c>
      <c r="L62" s="704">
        <v>0</v>
      </c>
      <c r="M62" s="705">
        <v>0</v>
      </c>
      <c r="N62" s="1312">
        <f t="shared" si="57"/>
        <v>0</v>
      </c>
      <c r="O62" s="702">
        <v>0</v>
      </c>
      <c r="P62" s="1359">
        <v>0</v>
      </c>
      <c r="Q62" s="1359">
        <v>0</v>
      </c>
      <c r="R62" s="134" t="s">
        <v>1322</v>
      </c>
      <c r="S62" s="134"/>
      <c r="T62" s="134"/>
      <c r="U62" s="134"/>
    </row>
    <row r="63" spans="1:21">
      <c r="B63" s="649" t="s">
        <v>150</v>
      </c>
      <c r="C63" s="650" t="s">
        <v>589</v>
      </c>
      <c r="D63" s="1307">
        <f t="shared" si="1"/>
        <v>0</v>
      </c>
      <c r="E63" s="1308">
        <f t="shared" si="51"/>
        <v>0</v>
      </c>
      <c r="F63" s="702">
        <v>0</v>
      </c>
      <c r="G63" s="703">
        <v>0</v>
      </c>
      <c r="H63" s="704">
        <v>0</v>
      </c>
      <c r="I63" s="1312">
        <f t="shared" si="56"/>
        <v>0</v>
      </c>
      <c r="J63" s="702">
        <v>0</v>
      </c>
      <c r="K63" s="703">
        <v>0</v>
      </c>
      <c r="L63" s="704">
        <v>0</v>
      </c>
      <c r="M63" s="705">
        <v>0</v>
      </c>
      <c r="N63" s="1312">
        <f t="shared" si="57"/>
        <v>0</v>
      </c>
      <c r="O63" s="702">
        <v>0</v>
      </c>
      <c r="P63" s="1359">
        <v>0</v>
      </c>
      <c r="Q63" s="1359">
        <v>0</v>
      </c>
      <c r="R63" s="512" t="s">
        <v>1359</v>
      </c>
      <c r="S63" s="512" t="s">
        <v>1360</v>
      </c>
      <c r="T63" s="512" t="s">
        <v>1361</v>
      </c>
      <c r="U63" s="512" t="s">
        <v>1362</v>
      </c>
    </row>
    <row r="64" spans="1:21">
      <c r="B64" s="649" t="s">
        <v>152</v>
      </c>
      <c r="C64" s="650" t="s">
        <v>21</v>
      </c>
      <c r="D64" s="1307">
        <f t="shared" si="1"/>
        <v>0</v>
      </c>
      <c r="E64" s="1308">
        <f t="shared" si="51"/>
        <v>0</v>
      </c>
      <c r="F64" s="702">
        <v>0</v>
      </c>
      <c r="G64" s="703">
        <v>0</v>
      </c>
      <c r="H64" s="704">
        <v>0</v>
      </c>
      <c r="I64" s="1312">
        <f t="shared" si="56"/>
        <v>0</v>
      </c>
      <c r="J64" s="702">
        <v>0</v>
      </c>
      <c r="K64" s="703">
        <v>0</v>
      </c>
      <c r="L64" s="704">
        <v>0</v>
      </c>
      <c r="M64" s="705">
        <v>0</v>
      </c>
      <c r="N64" s="1312">
        <f t="shared" si="57"/>
        <v>0</v>
      </c>
      <c r="O64" s="702">
        <v>0</v>
      </c>
      <c r="P64" s="1359">
        <v>0</v>
      </c>
      <c r="Q64" s="1359">
        <v>0</v>
      </c>
      <c r="R64" s="512" t="s">
        <v>1326</v>
      </c>
      <c r="S64" s="134"/>
      <c r="T64" s="134"/>
      <c r="U64" s="134"/>
    </row>
    <row r="65" spans="1:21" ht="38.25">
      <c r="B65" s="649" t="s">
        <v>608</v>
      </c>
      <c r="C65" s="650" t="s">
        <v>591</v>
      </c>
      <c r="D65" s="1307">
        <f t="shared" si="1"/>
        <v>0</v>
      </c>
      <c r="E65" s="1308">
        <f t="shared" si="51"/>
        <v>0</v>
      </c>
      <c r="F65" s="702">
        <v>0</v>
      </c>
      <c r="G65" s="703">
        <v>0</v>
      </c>
      <c r="H65" s="704">
        <v>0</v>
      </c>
      <c r="I65" s="1312">
        <f t="shared" si="56"/>
        <v>0</v>
      </c>
      <c r="J65" s="702">
        <v>0</v>
      </c>
      <c r="K65" s="703">
        <v>0</v>
      </c>
      <c r="L65" s="704">
        <v>0</v>
      </c>
      <c r="M65" s="705">
        <v>0</v>
      </c>
      <c r="N65" s="1312">
        <f t="shared" si="57"/>
        <v>0</v>
      </c>
      <c r="O65" s="702">
        <v>0</v>
      </c>
      <c r="P65" s="1359">
        <v>0</v>
      </c>
      <c r="Q65" s="1359">
        <v>0</v>
      </c>
      <c r="R65" s="512" t="s">
        <v>1328</v>
      </c>
      <c r="S65" s="134"/>
      <c r="T65" s="134"/>
      <c r="U65" s="134"/>
    </row>
    <row r="66" spans="1:21">
      <c r="B66" s="641" t="s">
        <v>154</v>
      </c>
      <c r="C66" s="658" t="s">
        <v>25</v>
      </c>
      <c r="D66" s="1307">
        <f t="shared" si="1"/>
        <v>0</v>
      </c>
      <c r="E66" s="1308">
        <f t="shared" si="51"/>
        <v>0</v>
      </c>
      <c r="F66" s="1309">
        <f>SUM(F67:F68)</f>
        <v>0</v>
      </c>
      <c r="G66" s="1310">
        <f>SUM(G67:G68)</f>
        <v>0</v>
      </c>
      <c r="H66" s="1311">
        <f>SUM(H67:H68)</f>
        <v>0</v>
      </c>
      <c r="I66" s="1312">
        <f t="shared" si="56"/>
        <v>0</v>
      </c>
      <c r="J66" s="1309">
        <f t="shared" ref="J66:M66" si="60">SUM(J67:J68)</f>
        <v>0</v>
      </c>
      <c r="K66" s="1310">
        <f t="shared" si="60"/>
        <v>0</v>
      </c>
      <c r="L66" s="1311">
        <f t="shared" si="60"/>
        <v>0</v>
      </c>
      <c r="M66" s="1313">
        <f t="shared" si="60"/>
        <v>0</v>
      </c>
      <c r="N66" s="1312">
        <f t="shared" si="57"/>
        <v>0</v>
      </c>
      <c r="O66" s="1310">
        <f t="shared" ref="O66:Q66" si="61">SUM(O67:O68)</f>
        <v>0</v>
      </c>
      <c r="P66" s="1311">
        <f t="shared" si="61"/>
        <v>0</v>
      </c>
      <c r="Q66" s="1308">
        <f t="shared" si="61"/>
        <v>0</v>
      </c>
      <c r="R66" s="134"/>
      <c r="S66" s="134"/>
      <c r="T66" s="134"/>
      <c r="U66" s="134"/>
    </row>
    <row r="67" spans="1:21" ht="51.75">
      <c r="B67" s="649" t="s">
        <v>406</v>
      </c>
      <c r="C67" s="659" t="s">
        <v>592</v>
      </c>
      <c r="D67" s="1307">
        <f t="shared" si="1"/>
        <v>0</v>
      </c>
      <c r="E67" s="1308">
        <f t="shared" si="51"/>
        <v>0</v>
      </c>
      <c r="F67" s="702">
        <v>0</v>
      </c>
      <c r="G67" s="703">
        <v>0</v>
      </c>
      <c r="H67" s="704">
        <v>0</v>
      </c>
      <c r="I67" s="1312">
        <f t="shared" si="56"/>
        <v>0</v>
      </c>
      <c r="J67" s="702">
        <v>0</v>
      </c>
      <c r="K67" s="703">
        <v>0</v>
      </c>
      <c r="L67" s="704">
        <v>0</v>
      </c>
      <c r="M67" s="705">
        <v>0</v>
      </c>
      <c r="N67" s="1312">
        <f t="shared" si="57"/>
        <v>0</v>
      </c>
      <c r="O67" s="702">
        <v>0</v>
      </c>
      <c r="P67" s="1359">
        <v>0</v>
      </c>
      <c r="Q67" s="1359">
        <v>0</v>
      </c>
      <c r="R67" s="512" t="s">
        <v>1330</v>
      </c>
      <c r="S67" s="134"/>
      <c r="T67" s="134"/>
      <c r="U67" s="134"/>
    </row>
    <row r="68" spans="1:21">
      <c r="B68" s="649" t="s">
        <v>609</v>
      </c>
      <c r="C68" s="659" t="s">
        <v>29</v>
      </c>
      <c r="D68" s="1307">
        <f t="shared" si="1"/>
        <v>0</v>
      </c>
      <c r="E68" s="1308">
        <f t="shared" si="51"/>
        <v>0</v>
      </c>
      <c r="F68" s="702">
        <v>0</v>
      </c>
      <c r="G68" s="703">
        <v>0</v>
      </c>
      <c r="H68" s="704">
        <v>0</v>
      </c>
      <c r="I68" s="1312">
        <f t="shared" si="56"/>
        <v>0</v>
      </c>
      <c r="J68" s="702">
        <v>0</v>
      </c>
      <c r="K68" s="703">
        <v>0</v>
      </c>
      <c r="L68" s="704">
        <v>0</v>
      </c>
      <c r="M68" s="705">
        <v>0</v>
      </c>
      <c r="N68" s="1312">
        <f t="shared" si="57"/>
        <v>0</v>
      </c>
      <c r="O68" s="702">
        <v>0</v>
      </c>
      <c r="P68" s="1359">
        <v>0</v>
      </c>
      <c r="Q68" s="1359">
        <v>0</v>
      </c>
      <c r="R68" s="512" t="s">
        <v>1332</v>
      </c>
      <c r="S68" s="134"/>
      <c r="T68" s="134"/>
      <c r="U68" s="134"/>
    </row>
    <row r="69" spans="1:21">
      <c r="B69" s="641" t="s">
        <v>407</v>
      </c>
      <c r="C69" s="658" t="s">
        <v>31</v>
      </c>
      <c r="D69" s="1307">
        <f t="shared" si="1"/>
        <v>0</v>
      </c>
      <c r="E69" s="1308">
        <f t="shared" si="51"/>
        <v>0</v>
      </c>
      <c r="F69" s="1309">
        <f>SUM(F70:F71)</f>
        <v>0</v>
      </c>
      <c r="G69" s="1310">
        <f>SUM(G70:G71)</f>
        <v>0</v>
      </c>
      <c r="H69" s="1311">
        <f>SUM(H70:H71)</f>
        <v>0</v>
      </c>
      <c r="I69" s="1312">
        <f t="shared" si="56"/>
        <v>0</v>
      </c>
      <c r="J69" s="1309">
        <f t="shared" ref="J69:M69" si="62">SUM(J70:J71)</f>
        <v>0</v>
      </c>
      <c r="K69" s="1310">
        <f t="shared" si="62"/>
        <v>0</v>
      </c>
      <c r="L69" s="1311">
        <f t="shared" si="62"/>
        <v>0</v>
      </c>
      <c r="M69" s="1313">
        <f t="shared" si="62"/>
        <v>0</v>
      </c>
      <c r="N69" s="1312">
        <f t="shared" si="57"/>
        <v>0</v>
      </c>
      <c r="O69" s="1310">
        <f t="shared" ref="O69:Q69" si="63">SUM(O70:O71)</f>
        <v>0</v>
      </c>
      <c r="P69" s="1311">
        <f t="shared" si="63"/>
        <v>0</v>
      </c>
      <c r="Q69" s="1308">
        <f t="shared" si="63"/>
        <v>0</v>
      </c>
      <c r="R69" s="134"/>
      <c r="S69" s="134"/>
      <c r="T69" s="134"/>
      <c r="U69" s="134"/>
    </row>
    <row r="70" spans="1:21">
      <c r="B70" s="660" t="s">
        <v>408</v>
      </c>
      <c r="C70" s="659" t="s">
        <v>594</v>
      </c>
      <c r="D70" s="1307">
        <f t="shared" si="1"/>
        <v>0</v>
      </c>
      <c r="E70" s="1308">
        <f t="shared" si="51"/>
        <v>0</v>
      </c>
      <c r="F70" s="702">
        <v>0</v>
      </c>
      <c r="G70" s="703">
        <v>0</v>
      </c>
      <c r="H70" s="704">
        <v>0</v>
      </c>
      <c r="I70" s="1312">
        <f t="shared" si="56"/>
        <v>0</v>
      </c>
      <c r="J70" s="702">
        <v>0</v>
      </c>
      <c r="K70" s="703">
        <v>0</v>
      </c>
      <c r="L70" s="704">
        <v>0</v>
      </c>
      <c r="M70" s="705">
        <v>0</v>
      </c>
      <c r="N70" s="1326">
        <f t="shared" si="57"/>
        <v>0</v>
      </c>
      <c r="O70" s="702">
        <v>0</v>
      </c>
      <c r="P70" s="1359">
        <v>0</v>
      </c>
      <c r="Q70" s="1359">
        <v>0</v>
      </c>
      <c r="R70" s="512" t="s">
        <v>1334</v>
      </c>
      <c r="S70" s="134"/>
      <c r="T70" s="134"/>
      <c r="U70" s="134"/>
    </row>
    <row r="71" spans="1:21" ht="26.25">
      <c r="B71" s="660" t="s">
        <v>409</v>
      </c>
      <c r="C71" s="712" t="s">
        <v>596</v>
      </c>
      <c r="D71" s="1307">
        <f t="shared" si="1"/>
        <v>0</v>
      </c>
      <c r="E71" s="1308">
        <f t="shared" si="51"/>
        <v>0</v>
      </c>
      <c r="F71" s="702">
        <v>0</v>
      </c>
      <c r="G71" s="703">
        <v>0</v>
      </c>
      <c r="H71" s="704">
        <v>0</v>
      </c>
      <c r="I71" s="1312">
        <f t="shared" si="56"/>
        <v>0</v>
      </c>
      <c r="J71" s="702">
        <v>0</v>
      </c>
      <c r="K71" s="703">
        <v>0</v>
      </c>
      <c r="L71" s="704">
        <v>0</v>
      </c>
      <c r="M71" s="705">
        <v>0</v>
      </c>
      <c r="N71" s="1326">
        <f t="shared" si="57"/>
        <v>0</v>
      </c>
      <c r="O71" s="702">
        <v>0</v>
      </c>
      <c r="P71" s="1359">
        <v>0</v>
      </c>
      <c r="Q71" s="1359">
        <v>0</v>
      </c>
      <c r="R71" s="512" t="s">
        <v>1336</v>
      </c>
      <c r="S71" s="134"/>
      <c r="T71" s="134"/>
      <c r="U71" s="134"/>
    </row>
    <row r="72" spans="1:21">
      <c r="B72" s="641" t="s">
        <v>413</v>
      </c>
      <c r="C72" s="669" t="s">
        <v>37</v>
      </c>
      <c r="D72" s="1331">
        <f t="shared" si="1"/>
        <v>0</v>
      </c>
      <c r="E72" s="1332">
        <f t="shared" si="51"/>
        <v>0</v>
      </c>
      <c r="F72" s="1333">
        <f>SUM(F73:F74)</f>
        <v>0</v>
      </c>
      <c r="G72" s="1334">
        <f>SUM(G73:G74)</f>
        <v>0</v>
      </c>
      <c r="H72" s="1335">
        <f>SUM(H73:H74)</f>
        <v>0</v>
      </c>
      <c r="I72" s="1336">
        <f t="shared" si="56"/>
        <v>0</v>
      </c>
      <c r="J72" s="1333">
        <f t="shared" ref="J72:M72" si="64">SUM(J73:J74)</f>
        <v>0</v>
      </c>
      <c r="K72" s="1334">
        <f t="shared" si="64"/>
        <v>0</v>
      </c>
      <c r="L72" s="1335">
        <f t="shared" si="64"/>
        <v>0</v>
      </c>
      <c r="M72" s="1337">
        <f t="shared" si="64"/>
        <v>0</v>
      </c>
      <c r="N72" s="1336">
        <f t="shared" si="57"/>
        <v>0</v>
      </c>
      <c r="O72" s="1334">
        <f t="shared" ref="O72:Q72" si="65">SUM(O73:O74)</f>
        <v>0</v>
      </c>
      <c r="P72" s="1335">
        <f t="shared" si="65"/>
        <v>0</v>
      </c>
      <c r="Q72" s="1332">
        <f t="shared" si="65"/>
        <v>0</v>
      </c>
      <c r="R72" s="134"/>
      <c r="S72" s="134"/>
      <c r="T72" s="134"/>
      <c r="U72" s="134"/>
    </row>
    <row r="73" spans="1:21">
      <c r="B73" s="677" t="s">
        <v>610</v>
      </c>
      <c r="C73" s="678" t="s">
        <v>39</v>
      </c>
      <c r="D73" s="1338">
        <f t="shared" si="1"/>
        <v>0</v>
      </c>
      <c r="E73" s="1308">
        <f t="shared" si="51"/>
        <v>0</v>
      </c>
      <c r="F73" s="702">
        <v>0</v>
      </c>
      <c r="G73" s="703">
        <v>0</v>
      </c>
      <c r="H73" s="704">
        <v>0</v>
      </c>
      <c r="I73" s="1336">
        <f t="shared" si="56"/>
        <v>0</v>
      </c>
      <c r="J73" s="702">
        <v>0</v>
      </c>
      <c r="K73" s="703">
        <v>0</v>
      </c>
      <c r="L73" s="704">
        <v>0</v>
      </c>
      <c r="M73" s="705">
        <v>0</v>
      </c>
      <c r="N73" s="1343">
        <f t="shared" si="57"/>
        <v>0</v>
      </c>
      <c r="O73" s="702">
        <v>0</v>
      </c>
      <c r="P73" s="1359">
        <v>0</v>
      </c>
      <c r="Q73" s="1359">
        <v>0</v>
      </c>
      <c r="R73" s="134" t="s">
        <v>1338</v>
      </c>
      <c r="S73" s="134"/>
      <c r="T73" s="134"/>
      <c r="U73" s="134"/>
    </row>
    <row r="74" spans="1:21" ht="26.25">
      <c r="B74" s="677" t="s">
        <v>611</v>
      </c>
      <c r="C74" s="686" t="s">
        <v>41</v>
      </c>
      <c r="D74" s="1331">
        <f t="shared" si="1"/>
        <v>0</v>
      </c>
      <c r="E74" s="1308">
        <f t="shared" si="51"/>
        <v>0</v>
      </c>
      <c r="F74" s="702">
        <v>0</v>
      </c>
      <c r="G74" s="703">
        <v>0</v>
      </c>
      <c r="H74" s="704">
        <v>0</v>
      </c>
      <c r="I74" s="1336">
        <f t="shared" si="56"/>
        <v>0</v>
      </c>
      <c r="J74" s="702">
        <v>0</v>
      </c>
      <c r="K74" s="703">
        <v>0</v>
      </c>
      <c r="L74" s="704">
        <v>0</v>
      </c>
      <c r="M74" s="705">
        <v>0</v>
      </c>
      <c r="N74" s="1336">
        <f t="shared" si="57"/>
        <v>0</v>
      </c>
      <c r="O74" s="702">
        <v>0</v>
      </c>
      <c r="P74" s="1359">
        <v>0</v>
      </c>
      <c r="Q74" s="1359">
        <v>0</v>
      </c>
      <c r="R74" s="134" t="s">
        <v>1340</v>
      </c>
      <c r="S74" s="134"/>
      <c r="T74" s="134"/>
      <c r="U74" s="134"/>
    </row>
    <row r="75" spans="1:21">
      <c r="B75" s="688" t="s">
        <v>414</v>
      </c>
      <c r="C75" s="689" t="s">
        <v>597</v>
      </c>
      <c r="D75" s="1331">
        <f t="shared" ref="D75:D88" si="66">E75+I75+M75+N75+Q75</f>
        <v>0</v>
      </c>
      <c r="E75" s="1332">
        <f t="shared" si="51"/>
        <v>0</v>
      </c>
      <c r="F75" s="1333">
        <f>SUM(F76:F78)</f>
        <v>0</v>
      </c>
      <c r="G75" s="1334">
        <f>SUM(G76:G78)</f>
        <v>0</v>
      </c>
      <c r="H75" s="1335">
        <f>SUM(H76:H78)</f>
        <v>0</v>
      </c>
      <c r="I75" s="1336">
        <f t="shared" si="56"/>
        <v>0</v>
      </c>
      <c r="J75" s="1333">
        <f t="shared" ref="J75:M75" si="67">SUM(J76:J78)</f>
        <v>0</v>
      </c>
      <c r="K75" s="1334">
        <f t="shared" si="67"/>
        <v>0</v>
      </c>
      <c r="L75" s="1335">
        <f t="shared" si="67"/>
        <v>0</v>
      </c>
      <c r="M75" s="1337">
        <f t="shared" si="67"/>
        <v>0</v>
      </c>
      <c r="N75" s="1336">
        <f t="shared" si="57"/>
        <v>0</v>
      </c>
      <c r="O75" s="1334">
        <f t="shared" ref="O75:Q75" si="68">SUM(O76:O78)</f>
        <v>0</v>
      </c>
      <c r="P75" s="1335">
        <f t="shared" si="68"/>
        <v>0</v>
      </c>
      <c r="Q75" s="1332">
        <f t="shared" si="68"/>
        <v>0</v>
      </c>
      <c r="R75" s="134"/>
      <c r="S75" s="134"/>
      <c r="T75" s="134"/>
      <c r="U75" s="134"/>
    </row>
    <row r="76" spans="1:21">
      <c r="B76" s="690" t="s">
        <v>415</v>
      </c>
      <c r="C76" s="686" t="s">
        <v>1358</v>
      </c>
      <c r="D76" s="1331">
        <f t="shared" si="66"/>
        <v>0</v>
      </c>
      <c r="E76" s="1308">
        <f t="shared" si="51"/>
        <v>0</v>
      </c>
      <c r="F76" s="702">
        <v>0</v>
      </c>
      <c r="G76" s="703">
        <v>0</v>
      </c>
      <c r="H76" s="704">
        <v>0</v>
      </c>
      <c r="I76" s="1336">
        <f t="shared" si="56"/>
        <v>0</v>
      </c>
      <c r="J76" s="702">
        <v>0</v>
      </c>
      <c r="K76" s="703">
        <v>0</v>
      </c>
      <c r="L76" s="704">
        <v>0</v>
      </c>
      <c r="M76" s="705">
        <v>0</v>
      </c>
      <c r="N76" s="1336">
        <f t="shared" si="57"/>
        <v>0</v>
      </c>
      <c r="O76" s="702">
        <v>0</v>
      </c>
      <c r="P76" s="1359">
        <v>0</v>
      </c>
      <c r="Q76" s="1359">
        <v>0</v>
      </c>
      <c r="R76" s="134" t="s">
        <v>1342</v>
      </c>
      <c r="S76" s="134"/>
      <c r="T76" s="134"/>
      <c r="U76" s="134"/>
    </row>
    <row r="77" spans="1:21">
      <c r="B77" s="677" t="s">
        <v>416</v>
      </c>
      <c r="C77" s="686" t="s">
        <v>1358</v>
      </c>
      <c r="D77" s="1331">
        <f t="shared" si="66"/>
        <v>0</v>
      </c>
      <c r="E77" s="1308">
        <f t="shared" si="51"/>
        <v>0</v>
      </c>
      <c r="F77" s="702">
        <v>0</v>
      </c>
      <c r="G77" s="703">
        <v>0</v>
      </c>
      <c r="H77" s="704">
        <v>0</v>
      </c>
      <c r="I77" s="1336">
        <f t="shared" si="56"/>
        <v>0</v>
      </c>
      <c r="J77" s="702">
        <v>0</v>
      </c>
      <c r="K77" s="703">
        <v>0</v>
      </c>
      <c r="L77" s="704">
        <v>0</v>
      </c>
      <c r="M77" s="705">
        <v>0</v>
      </c>
      <c r="N77" s="1336">
        <f t="shared" si="57"/>
        <v>0</v>
      </c>
      <c r="O77" s="702">
        <v>0</v>
      </c>
      <c r="P77" s="1359">
        <v>0</v>
      </c>
      <c r="Q77" s="1359">
        <v>0</v>
      </c>
      <c r="R77" s="134" t="s">
        <v>1344</v>
      </c>
      <c r="S77" s="134"/>
      <c r="T77" s="134"/>
      <c r="U77" s="134"/>
    </row>
    <row r="78" spans="1:21" ht="15.75" thickBot="1">
      <c r="B78" s="731" t="s">
        <v>417</v>
      </c>
      <c r="C78" s="1349" t="s">
        <v>1358</v>
      </c>
      <c r="D78" s="1350">
        <f t="shared" si="66"/>
        <v>0</v>
      </c>
      <c r="E78" s="1360">
        <f t="shared" si="51"/>
        <v>0</v>
      </c>
      <c r="F78" s="870">
        <v>0</v>
      </c>
      <c r="G78" s="871">
        <v>0</v>
      </c>
      <c r="H78" s="872">
        <v>0</v>
      </c>
      <c r="I78" s="1336">
        <f t="shared" si="56"/>
        <v>0</v>
      </c>
      <c r="J78" s="870">
        <v>0</v>
      </c>
      <c r="K78" s="871">
        <v>0</v>
      </c>
      <c r="L78" s="872">
        <v>0</v>
      </c>
      <c r="M78" s="873">
        <v>0</v>
      </c>
      <c r="N78" s="1355">
        <f t="shared" si="57"/>
        <v>0</v>
      </c>
      <c r="O78" s="870">
        <v>0</v>
      </c>
      <c r="P78" s="1361">
        <v>0</v>
      </c>
      <c r="Q78" s="1361">
        <v>0</v>
      </c>
      <c r="R78" s="134" t="s">
        <v>1346</v>
      </c>
      <c r="S78" s="134"/>
      <c r="T78" s="134"/>
      <c r="U78" s="134"/>
    </row>
    <row r="79" spans="1:21" ht="16.5" thickTop="1" thickBot="1">
      <c r="A79" s="619" t="s">
        <v>634</v>
      </c>
      <c r="B79" s="861" t="s">
        <v>74</v>
      </c>
      <c r="C79" s="862" t="s">
        <v>635</v>
      </c>
      <c r="D79" s="1362">
        <f t="shared" si="66"/>
        <v>0</v>
      </c>
      <c r="E79" s="1301">
        <f>E80+E84+E89+E91+E94+E97</f>
        <v>0</v>
      </c>
      <c r="F79" s="1303">
        <f t="shared" ref="F79:Q79" si="69">F80+F84+F89+F91+F94+F97</f>
        <v>0</v>
      </c>
      <c r="G79" s="1303">
        <f t="shared" si="69"/>
        <v>0</v>
      </c>
      <c r="H79" s="1304">
        <f t="shared" si="69"/>
        <v>0</v>
      </c>
      <c r="I79" s="1305">
        <f t="shared" si="69"/>
        <v>0</v>
      </c>
      <c r="J79" s="1302">
        <f t="shared" si="69"/>
        <v>0</v>
      </c>
      <c r="K79" s="1303">
        <f t="shared" si="69"/>
        <v>0</v>
      </c>
      <c r="L79" s="1304">
        <f t="shared" si="69"/>
        <v>0</v>
      </c>
      <c r="M79" s="1306">
        <f t="shared" si="69"/>
        <v>0</v>
      </c>
      <c r="N79" s="1363">
        <f t="shared" si="69"/>
        <v>0</v>
      </c>
      <c r="O79" s="1364">
        <f t="shared" si="69"/>
        <v>0</v>
      </c>
      <c r="P79" s="1365">
        <f t="shared" si="69"/>
        <v>0</v>
      </c>
      <c r="Q79" s="1301">
        <f t="shared" si="69"/>
        <v>0</v>
      </c>
      <c r="R79" s="134"/>
      <c r="S79" s="134"/>
      <c r="T79" s="134"/>
      <c r="U79" s="134"/>
    </row>
    <row r="80" spans="1:21" ht="15.75" thickTop="1">
      <c r="B80" s="641" t="s">
        <v>491</v>
      </c>
      <c r="C80" s="642" t="s">
        <v>6</v>
      </c>
      <c r="D80" s="1307">
        <f t="shared" si="66"/>
        <v>0</v>
      </c>
      <c r="E80" s="1308">
        <f t="shared" ref="E80:E100" si="70">SUM(F80:H80)</f>
        <v>0</v>
      </c>
      <c r="F80" s="1309">
        <f>SUM(F81:F83)</f>
        <v>0</v>
      </c>
      <c r="G80" s="1310">
        <f>SUM(G81:G83)</f>
        <v>0</v>
      </c>
      <c r="H80" s="1311">
        <f>SUM(H81:H83)</f>
        <v>0</v>
      </c>
      <c r="I80" s="1312">
        <f t="shared" ref="I80" si="71">SUM(J80:L80)</f>
        <v>0</v>
      </c>
      <c r="J80" s="1309">
        <f t="shared" ref="J80:M80" si="72">SUM(J81:J83)</f>
        <v>0</v>
      </c>
      <c r="K80" s="1310">
        <f t="shared" si="72"/>
        <v>0</v>
      </c>
      <c r="L80" s="1311">
        <f t="shared" si="72"/>
        <v>0</v>
      </c>
      <c r="M80" s="1313">
        <f t="shared" si="72"/>
        <v>0</v>
      </c>
      <c r="N80" s="1312">
        <f t="shared" ref="N80" si="73">SUM(O80:P80)</f>
        <v>0</v>
      </c>
      <c r="O80" s="1310">
        <f t="shared" ref="O80:Q80" si="74">SUM(O81:O83)</f>
        <v>0</v>
      </c>
      <c r="P80" s="1311">
        <f t="shared" si="74"/>
        <v>0</v>
      </c>
      <c r="Q80" s="1308">
        <f t="shared" si="74"/>
        <v>0</v>
      </c>
      <c r="R80" s="134"/>
      <c r="S80" s="134"/>
      <c r="T80" s="134"/>
      <c r="U80" s="134"/>
    </row>
    <row r="81" spans="2:21">
      <c r="B81" s="649" t="s">
        <v>492</v>
      </c>
      <c r="C81" s="650" t="s">
        <v>8</v>
      </c>
      <c r="D81" s="1307">
        <f t="shared" si="66"/>
        <v>0</v>
      </c>
      <c r="E81" s="1308">
        <f t="shared" si="70"/>
        <v>0</v>
      </c>
      <c r="F81" s="702">
        <v>0</v>
      </c>
      <c r="G81" s="1366">
        <v>0</v>
      </c>
      <c r="H81" s="446">
        <v>0</v>
      </c>
      <c r="I81" s="1312">
        <f t="shared" ref="I81:I100" si="75">SUM(J81:L81)</f>
        <v>0</v>
      </c>
      <c r="J81" s="1367">
        <v>0</v>
      </c>
      <c r="K81" s="1366">
        <v>0</v>
      </c>
      <c r="L81" s="446">
        <v>0</v>
      </c>
      <c r="M81" s="445">
        <v>0</v>
      </c>
      <c r="N81" s="1312">
        <f t="shared" ref="N81:N100" si="76">SUM(O81:P81)</f>
        <v>0</v>
      </c>
      <c r="O81" s="1367">
        <v>0</v>
      </c>
      <c r="P81" s="1368">
        <v>0</v>
      </c>
      <c r="Q81" s="1368">
        <v>0</v>
      </c>
      <c r="R81" s="134" t="s">
        <v>1316</v>
      </c>
      <c r="S81" s="134"/>
      <c r="T81" s="134"/>
      <c r="U81" s="134"/>
    </row>
    <row r="82" spans="2:21">
      <c r="B82" s="649" t="s">
        <v>636</v>
      </c>
      <c r="C82" s="650" t="s">
        <v>9</v>
      </c>
      <c r="D82" s="1307">
        <f t="shared" si="66"/>
        <v>0</v>
      </c>
      <c r="E82" s="1308">
        <f t="shared" si="70"/>
        <v>0</v>
      </c>
      <c r="F82" s="1367">
        <v>0</v>
      </c>
      <c r="G82" s="1366">
        <v>0</v>
      </c>
      <c r="H82" s="446">
        <v>0</v>
      </c>
      <c r="I82" s="1312">
        <f t="shared" si="75"/>
        <v>0</v>
      </c>
      <c r="J82" s="1367">
        <v>0</v>
      </c>
      <c r="K82" s="1366">
        <v>0</v>
      </c>
      <c r="L82" s="446">
        <v>0</v>
      </c>
      <c r="M82" s="445">
        <v>0</v>
      </c>
      <c r="N82" s="1312">
        <f t="shared" si="76"/>
        <v>0</v>
      </c>
      <c r="O82" s="1367">
        <v>0</v>
      </c>
      <c r="P82" s="1368">
        <v>0</v>
      </c>
      <c r="Q82" s="1368">
        <v>0</v>
      </c>
      <c r="R82" s="134" t="s">
        <v>1318</v>
      </c>
      <c r="S82" s="134"/>
      <c r="T82" s="134"/>
      <c r="U82" s="134"/>
    </row>
    <row r="83" spans="2:21">
      <c r="B83" s="649" t="s">
        <v>637</v>
      </c>
      <c r="C83" s="650" t="s">
        <v>11</v>
      </c>
      <c r="D83" s="1307">
        <f t="shared" si="66"/>
        <v>0</v>
      </c>
      <c r="E83" s="1308">
        <f t="shared" si="70"/>
        <v>0</v>
      </c>
      <c r="F83" s="1367">
        <v>0</v>
      </c>
      <c r="G83" s="1366">
        <v>0</v>
      </c>
      <c r="H83" s="446">
        <v>0</v>
      </c>
      <c r="I83" s="1312">
        <f t="shared" si="75"/>
        <v>0</v>
      </c>
      <c r="J83" s="1367">
        <v>0</v>
      </c>
      <c r="K83" s="1366">
        <v>0</v>
      </c>
      <c r="L83" s="446">
        <v>0</v>
      </c>
      <c r="M83" s="445">
        <v>0</v>
      </c>
      <c r="N83" s="1312">
        <f t="shared" si="76"/>
        <v>0</v>
      </c>
      <c r="O83" s="1367">
        <v>0</v>
      </c>
      <c r="P83" s="1368">
        <v>0</v>
      </c>
      <c r="Q83" s="1368">
        <v>0</v>
      </c>
      <c r="R83" s="134" t="s">
        <v>1320</v>
      </c>
      <c r="S83" s="134"/>
      <c r="T83" s="134"/>
      <c r="U83" s="134"/>
    </row>
    <row r="84" spans="2:21">
      <c r="B84" s="641" t="s">
        <v>164</v>
      </c>
      <c r="C84" s="657" t="s">
        <v>13</v>
      </c>
      <c r="D84" s="1307">
        <f t="shared" si="66"/>
        <v>0</v>
      </c>
      <c r="E84" s="1308">
        <f t="shared" si="70"/>
        <v>0</v>
      </c>
      <c r="F84" s="1309">
        <f>SUM(F85:F88)</f>
        <v>0</v>
      </c>
      <c r="G84" s="1310">
        <f>SUM(G85:G88)</f>
        <v>0</v>
      </c>
      <c r="H84" s="1311">
        <f>SUM(H85:H88)</f>
        <v>0</v>
      </c>
      <c r="I84" s="1312">
        <f t="shared" si="75"/>
        <v>0</v>
      </c>
      <c r="J84" s="1309">
        <f t="shared" ref="J84:M84" si="77">SUM(J85:J88)</f>
        <v>0</v>
      </c>
      <c r="K84" s="1310">
        <f t="shared" si="77"/>
        <v>0</v>
      </c>
      <c r="L84" s="1311">
        <f t="shared" si="77"/>
        <v>0</v>
      </c>
      <c r="M84" s="1313">
        <f t="shared" si="77"/>
        <v>0</v>
      </c>
      <c r="N84" s="1312">
        <f t="shared" si="76"/>
        <v>0</v>
      </c>
      <c r="O84" s="1310">
        <f t="shared" ref="O84:Q84" si="78">SUM(O85:O88)</f>
        <v>0</v>
      </c>
      <c r="P84" s="1311">
        <f t="shared" si="78"/>
        <v>0</v>
      </c>
      <c r="Q84" s="1308">
        <f t="shared" si="78"/>
        <v>0</v>
      </c>
      <c r="R84" s="134"/>
      <c r="S84" s="134"/>
      <c r="T84" s="134"/>
      <c r="U84" s="134"/>
    </row>
    <row r="85" spans="2:21">
      <c r="B85" s="649" t="s">
        <v>493</v>
      </c>
      <c r="C85" s="650" t="s">
        <v>15</v>
      </c>
      <c r="D85" s="1307">
        <f t="shared" si="66"/>
        <v>0</v>
      </c>
      <c r="E85" s="1308">
        <f t="shared" si="70"/>
        <v>0</v>
      </c>
      <c r="F85" s="1367">
        <v>0</v>
      </c>
      <c r="G85" s="1366">
        <v>0</v>
      </c>
      <c r="H85" s="446">
        <v>0</v>
      </c>
      <c r="I85" s="1312">
        <f t="shared" si="75"/>
        <v>0</v>
      </c>
      <c r="J85" s="1367">
        <v>0</v>
      </c>
      <c r="K85" s="1366">
        <v>0</v>
      </c>
      <c r="L85" s="446">
        <v>0</v>
      </c>
      <c r="M85" s="445">
        <v>0</v>
      </c>
      <c r="N85" s="1312">
        <f t="shared" si="76"/>
        <v>0</v>
      </c>
      <c r="O85" s="1367">
        <v>0</v>
      </c>
      <c r="P85" s="1368">
        <v>0</v>
      </c>
      <c r="Q85" s="1368">
        <v>0</v>
      </c>
      <c r="R85" s="134" t="s">
        <v>1322</v>
      </c>
      <c r="S85" s="134"/>
      <c r="T85" s="134"/>
      <c r="U85" s="134"/>
    </row>
    <row r="86" spans="2:21">
      <c r="B86" s="649" t="s">
        <v>494</v>
      </c>
      <c r="C86" s="650" t="s">
        <v>589</v>
      </c>
      <c r="D86" s="1307">
        <f t="shared" si="66"/>
        <v>0</v>
      </c>
      <c r="E86" s="1308">
        <f t="shared" si="70"/>
        <v>0</v>
      </c>
      <c r="F86" s="1367">
        <v>0</v>
      </c>
      <c r="G86" s="1366">
        <v>0</v>
      </c>
      <c r="H86" s="446">
        <v>0</v>
      </c>
      <c r="I86" s="1312">
        <f t="shared" si="75"/>
        <v>0</v>
      </c>
      <c r="J86" s="1367">
        <v>0</v>
      </c>
      <c r="K86" s="1366">
        <v>0</v>
      </c>
      <c r="L86" s="446">
        <v>0</v>
      </c>
      <c r="M86" s="445">
        <v>0</v>
      </c>
      <c r="N86" s="1312">
        <f t="shared" si="76"/>
        <v>0</v>
      </c>
      <c r="O86" s="1367">
        <v>0</v>
      </c>
      <c r="P86" s="1368">
        <v>0</v>
      </c>
      <c r="Q86" s="1368">
        <v>0</v>
      </c>
      <c r="R86" s="512" t="s">
        <v>1359</v>
      </c>
      <c r="S86" s="512" t="s">
        <v>1360</v>
      </c>
      <c r="T86" s="512" t="s">
        <v>1361</v>
      </c>
      <c r="U86" s="512" t="s">
        <v>1362</v>
      </c>
    </row>
    <row r="87" spans="2:21">
      <c r="B87" s="649" t="s">
        <v>638</v>
      </c>
      <c r="C87" s="650" t="s">
        <v>21</v>
      </c>
      <c r="D87" s="1307">
        <f t="shared" si="66"/>
        <v>0</v>
      </c>
      <c r="E87" s="1308">
        <f t="shared" si="70"/>
        <v>0</v>
      </c>
      <c r="F87" s="1367">
        <v>0</v>
      </c>
      <c r="G87" s="1366">
        <v>0</v>
      </c>
      <c r="H87" s="446">
        <v>0</v>
      </c>
      <c r="I87" s="1312">
        <f t="shared" si="75"/>
        <v>0</v>
      </c>
      <c r="J87" s="1367">
        <v>0</v>
      </c>
      <c r="K87" s="1366">
        <v>0</v>
      </c>
      <c r="L87" s="446">
        <v>0</v>
      </c>
      <c r="M87" s="445">
        <v>0</v>
      </c>
      <c r="N87" s="1312">
        <f t="shared" si="76"/>
        <v>0</v>
      </c>
      <c r="O87" s="1367">
        <v>0</v>
      </c>
      <c r="P87" s="1368">
        <v>0</v>
      </c>
      <c r="Q87" s="1368">
        <v>0</v>
      </c>
      <c r="R87" s="512" t="s">
        <v>1326</v>
      </c>
      <c r="S87" s="134"/>
      <c r="T87" s="134"/>
      <c r="U87" s="134"/>
    </row>
    <row r="88" spans="2:21">
      <c r="B88" s="649" t="s">
        <v>639</v>
      </c>
      <c r="C88" s="650" t="s">
        <v>640</v>
      </c>
      <c r="D88" s="1307">
        <f t="shared" si="66"/>
        <v>0</v>
      </c>
      <c r="E88" s="1308">
        <f t="shared" si="70"/>
        <v>0</v>
      </c>
      <c r="F88" s="1367">
        <v>0</v>
      </c>
      <c r="G88" s="1366">
        <v>0</v>
      </c>
      <c r="H88" s="446">
        <v>0</v>
      </c>
      <c r="I88" s="1312">
        <f t="shared" si="75"/>
        <v>0</v>
      </c>
      <c r="J88" s="1367">
        <v>0</v>
      </c>
      <c r="K88" s="1366">
        <v>0</v>
      </c>
      <c r="L88" s="446">
        <v>0</v>
      </c>
      <c r="M88" s="445">
        <v>0</v>
      </c>
      <c r="N88" s="1312">
        <f t="shared" si="76"/>
        <v>0</v>
      </c>
      <c r="O88" s="1367">
        <v>0</v>
      </c>
      <c r="P88" s="1368">
        <v>0</v>
      </c>
      <c r="Q88" s="1368">
        <v>0</v>
      </c>
      <c r="R88" s="512" t="s">
        <v>1328</v>
      </c>
      <c r="S88" s="134"/>
      <c r="T88" s="134"/>
      <c r="U88" s="134"/>
    </row>
    <row r="89" spans="2:21">
      <c r="B89" s="641" t="s">
        <v>166</v>
      </c>
      <c r="C89" s="658" t="s">
        <v>25</v>
      </c>
      <c r="D89" s="1369">
        <f>D90</f>
        <v>0</v>
      </c>
      <c r="E89" s="1308">
        <f t="shared" si="70"/>
        <v>0</v>
      </c>
      <c r="F89" s="1309">
        <f>F90</f>
        <v>0</v>
      </c>
      <c r="G89" s="1310">
        <f>G90</f>
        <v>0</v>
      </c>
      <c r="H89" s="1311">
        <f>H90</f>
        <v>0</v>
      </c>
      <c r="I89" s="1312">
        <f t="shared" si="75"/>
        <v>0</v>
      </c>
      <c r="J89" s="1309">
        <f t="shared" ref="J89:Q89" si="79">J90</f>
        <v>0</v>
      </c>
      <c r="K89" s="1310">
        <f t="shared" si="79"/>
        <v>0</v>
      </c>
      <c r="L89" s="1311">
        <f t="shared" si="79"/>
        <v>0</v>
      </c>
      <c r="M89" s="1313">
        <f t="shared" si="79"/>
        <v>0</v>
      </c>
      <c r="N89" s="1370">
        <f t="shared" si="76"/>
        <v>0</v>
      </c>
      <c r="O89" s="1371">
        <f t="shared" ref="O89:P89" si="80">O90</f>
        <v>0</v>
      </c>
      <c r="P89" s="1372">
        <f t="shared" si="80"/>
        <v>0</v>
      </c>
      <c r="Q89" s="1308">
        <f t="shared" si="79"/>
        <v>0</v>
      </c>
      <c r="R89" s="134"/>
      <c r="S89" s="134"/>
      <c r="T89" s="134"/>
      <c r="U89" s="134"/>
    </row>
    <row r="90" spans="2:21">
      <c r="B90" s="649" t="s">
        <v>495</v>
      </c>
      <c r="C90" s="659" t="s">
        <v>641</v>
      </c>
      <c r="D90" s="1307">
        <f t="shared" ref="D90:D100" si="81">E90+I90+M90+N90+Q90</f>
        <v>0</v>
      </c>
      <c r="E90" s="1308">
        <f t="shared" si="70"/>
        <v>0</v>
      </c>
      <c r="F90" s="1367">
        <v>0</v>
      </c>
      <c r="G90" s="1366">
        <v>0</v>
      </c>
      <c r="H90" s="446">
        <v>0</v>
      </c>
      <c r="I90" s="1312">
        <f t="shared" si="75"/>
        <v>0</v>
      </c>
      <c r="J90" s="1367">
        <v>0</v>
      </c>
      <c r="K90" s="1366">
        <v>0</v>
      </c>
      <c r="L90" s="446">
        <v>0</v>
      </c>
      <c r="M90" s="445">
        <v>0</v>
      </c>
      <c r="N90" s="1312">
        <f t="shared" si="76"/>
        <v>0</v>
      </c>
      <c r="O90" s="1367">
        <v>0</v>
      </c>
      <c r="P90" s="1368">
        <v>0</v>
      </c>
      <c r="Q90" s="1368">
        <v>0</v>
      </c>
      <c r="R90" s="512" t="s">
        <v>1330</v>
      </c>
      <c r="S90" s="134"/>
      <c r="T90" s="134"/>
      <c r="U90" s="134"/>
    </row>
    <row r="91" spans="2:21">
      <c r="B91" s="641" t="s">
        <v>168</v>
      </c>
      <c r="C91" s="658" t="s">
        <v>31</v>
      </c>
      <c r="D91" s="1307">
        <f t="shared" si="81"/>
        <v>0</v>
      </c>
      <c r="E91" s="1308">
        <f t="shared" si="70"/>
        <v>0</v>
      </c>
      <c r="F91" s="1309">
        <f>SUM(F92:F93)</f>
        <v>0</v>
      </c>
      <c r="G91" s="1310">
        <f>SUM(G92:G93)</f>
        <v>0</v>
      </c>
      <c r="H91" s="1311">
        <f>SUM(H92:H93)</f>
        <v>0</v>
      </c>
      <c r="I91" s="1312">
        <f t="shared" si="75"/>
        <v>0</v>
      </c>
      <c r="J91" s="1309">
        <f t="shared" ref="J91:M91" si="82">SUM(J92:J93)</f>
        <v>0</v>
      </c>
      <c r="K91" s="1310">
        <f t="shared" si="82"/>
        <v>0</v>
      </c>
      <c r="L91" s="1311">
        <f t="shared" si="82"/>
        <v>0</v>
      </c>
      <c r="M91" s="1313">
        <f t="shared" si="82"/>
        <v>0</v>
      </c>
      <c r="N91" s="1312">
        <f t="shared" si="76"/>
        <v>0</v>
      </c>
      <c r="O91" s="1310">
        <f t="shared" ref="O91:Q91" si="83">SUM(O92:O93)</f>
        <v>0</v>
      </c>
      <c r="P91" s="1311">
        <f t="shared" si="83"/>
        <v>0</v>
      </c>
      <c r="Q91" s="1308">
        <f t="shared" si="83"/>
        <v>0</v>
      </c>
      <c r="R91" s="512"/>
      <c r="S91" s="134"/>
      <c r="T91" s="134"/>
      <c r="U91" s="134"/>
    </row>
    <row r="92" spans="2:21">
      <c r="B92" s="660" t="s">
        <v>496</v>
      </c>
      <c r="C92" s="659" t="s">
        <v>594</v>
      </c>
      <c r="D92" s="1307">
        <f t="shared" si="81"/>
        <v>0</v>
      </c>
      <c r="E92" s="1308">
        <f t="shared" si="70"/>
        <v>0</v>
      </c>
      <c r="F92" s="1367">
        <v>0</v>
      </c>
      <c r="G92" s="1366">
        <v>0</v>
      </c>
      <c r="H92" s="446">
        <v>0</v>
      </c>
      <c r="I92" s="1312">
        <f t="shared" si="75"/>
        <v>0</v>
      </c>
      <c r="J92" s="1367">
        <v>0</v>
      </c>
      <c r="K92" s="1366">
        <v>0</v>
      </c>
      <c r="L92" s="446">
        <v>0</v>
      </c>
      <c r="M92" s="445">
        <v>0</v>
      </c>
      <c r="N92" s="1326">
        <f t="shared" si="76"/>
        <v>0</v>
      </c>
      <c r="O92" s="1367">
        <v>0</v>
      </c>
      <c r="P92" s="1368">
        <v>0</v>
      </c>
      <c r="Q92" s="1368">
        <v>0</v>
      </c>
      <c r="R92" s="512" t="s">
        <v>1334</v>
      </c>
      <c r="S92" s="134"/>
      <c r="T92" s="134"/>
      <c r="U92" s="134"/>
    </row>
    <row r="93" spans="2:21" ht="26.25">
      <c r="B93" s="660" t="s">
        <v>497</v>
      </c>
      <c r="C93" s="712" t="s">
        <v>596</v>
      </c>
      <c r="D93" s="1307">
        <f t="shared" si="81"/>
        <v>0</v>
      </c>
      <c r="E93" s="1308">
        <f t="shared" si="70"/>
        <v>0</v>
      </c>
      <c r="F93" s="1367">
        <v>0</v>
      </c>
      <c r="G93" s="1366">
        <v>0</v>
      </c>
      <c r="H93" s="446">
        <v>0</v>
      </c>
      <c r="I93" s="1312">
        <f t="shared" si="75"/>
        <v>0</v>
      </c>
      <c r="J93" s="1367">
        <v>0</v>
      </c>
      <c r="K93" s="1366">
        <v>0</v>
      </c>
      <c r="L93" s="446">
        <v>0</v>
      </c>
      <c r="M93" s="445">
        <v>0</v>
      </c>
      <c r="N93" s="1326">
        <f t="shared" si="76"/>
        <v>0</v>
      </c>
      <c r="O93" s="1367">
        <v>0</v>
      </c>
      <c r="P93" s="1368">
        <v>0</v>
      </c>
      <c r="Q93" s="1368">
        <v>0</v>
      </c>
      <c r="R93" s="512" t="s">
        <v>1336</v>
      </c>
      <c r="S93" s="134"/>
      <c r="T93" s="134"/>
      <c r="U93" s="134"/>
    </row>
    <row r="94" spans="2:21">
      <c r="B94" s="641" t="s">
        <v>170</v>
      </c>
      <c r="C94" s="669" t="s">
        <v>37</v>
      </c>
      <c r="D94" s="1331">
        <f t="shared" si="81"/>
        <v>0</v>
      </c>
      <c r="E94" s="1332">
        <f t="shared" si="70"/>
        <v>0</v>
      </c>
      <c r="F94" s="1333">
        <f>SUM(F95:F96)</f>
        <v>0</v>
      </c>
      <c r="G94" s="1334">
        <f>SUM(G95:G96)</f>
        <v>0</v>
      </c>
      <c r="H94" s="1335">
        <f>SUM(H95:H96)</f>
        <v>0</v>
      </c>
      <c r="I94" s="1336">
        <f t="shared" si="75"/>
        <v>0</v>
      </c>
      <c r="J94" s="1333">
        <f t="shared" ref="J94:M94" si="84">SUM(J95:J96)</f>
        <v>0</v>
      </c>
      <c r="K94" s="1334">
        <f t="shared" si="84"/>
        <v>0</v>
      </c>
      <c r="L94" s="1335">
        <f t="shared" si="84"/>
        <v>0</v>
      </c>
      <c r="M94" s="1337">
        <f t="shared" si="84"/>
        <v>0</v>
      </c>
      <c r="N94" s="1336">
        <f t="shared" si="76"/>
        <v>0</v>
      </c>
      <c r="O94" s="1334">
        <f t="shared" ref="O94:Q94" si="85">SUM(O95:O96)</f>
        <v>0</v>
      </c>
      <c r="P94" s="1335">
        <f t="shared" si="85"/>
        <v>0</v>
      </c>
      <c r="Q94" s="1332">
        <f t="shared" si="85"/>
        <v>0</v>
      </c>
      <c r="R94" s="512"/>
      <c r="S94" s="134"/>
      <c r="T94" s="134"/>
      <c r="U94" s="134"/>
    </row>
    <row r="95" spans="2:21">
      <c r="B95" s="677" t="s">
        <v>642</v>
      </c>
      <c r="C95" s="678" t="s">
        <v>39</v>
      </c>
      <c r="D95" s="1338">
        <f t="shared" si="81"/>
        <v>0</v>
      </c>
      <c r="E95" s="1308">
        <f t="shared" si="70"/>
        <v>0</v>
      </c>
      <c r="F95" s="1367">
        <v>0</v>
      </c>
      <c r="G95" s="1366">
        <v>0</v>
      </c>
      <c r="H95" s="446">
        <v>0</v>
      </c>
      <c r="I95" s="1336">
        <f t="shared" si="75"/>
        <v>0</v>
      </c>
      <c r="J95" s="1367">
        <v>0</v>
      </c>
      <c r="K95" s="1366">
        <v>0</v>
      </c>
      <c r="L95" s="446">
        <v>0</v>
      </c>
      <c r="M95" s="445">
        <v>0</v>
      </c>
      <c r="N95" s="1343">
        <f t="shared" si="76"/>
        <v>0</v>
      </c>
      <c r="O95" s="1367">
        <v>0</v>
      </c>
      <c r="P95" s="1368">
        <v>0</v>
      </c>
      <c r="Q95" s="1368">
        <v>0</v>
      </c>
      <c r="R95" s="134" t="s">
        <v>1338</v>
      </c>
      <c r="S95" s="134"/>
      <c r="T95" s="134"/>
      <c r="U95" s="134"/>
    </row>
    <row r="96" spans="2:21">
      <c r="B96" s="677" t="s">
        <v>643</v>
      </c>
      <c r="C96" s="686" t="s">
        <v>644</v>
      </c>
      <c r="D96" s="1331">
        <f t="shared" si="81"/>
        <v>0</v>
      </c>
      <c r="E96" s="1308">
        <f t="shared" si="70"/>
        <v>0</v>
      </c>
      <c r="F96" s="1367">
        <v>0</v>
      </c>
      <c r="G96" s="1366">
        <v>0</v>
      </c>
      <c r="H96" s="446">
        <v>0</v>
      </c>
      <c r="I96" s="1336">
        <f t="shared" si="75"/>
        <v>0</v>
      </c>
      <c r="J96" s="1367">
        <v>0</v>
      </c>
      <c r="K96" s="1366">
        <v>0</v>
      </c>
      <c r="L96" s="446">
        <v>0</v>
      </c>
      <c r="M96" s="445">
        <v>0</v>
      </c>
      <c r="N96" s="1336">
        <f t="shared" si="76"/>
        <v>0</v>
      </c>
      <c r="O96" s="1367">
        <v>0</v>
      </c>
      <c r="P96" s="1368">
        <v>0</v>
      </c>
      <c r="Q96" s="1368">
        <v>0</v>
      </c>
      <c r="R96" s="134" t="s">
        <v>1340</v>
      </c>
      <c r="S96" s="134"/>
      <c r="T96" s="134"/>
      <c r="U96" s="134"/>
    </row>
    <row r="97" spans="2:21">
      <c r="B97" s="688" t="s">
        <v>172</v>
      </c>
      <c r="C97" s="689" t="s">
        <v>597</v>
      </c>
      <c r="D97" s="1331">
        <f t="shared" si="81"/>
        <v>0</v>
      </c>
      <c r="E97" s="1332">
        <f t="shared" si="70"/>
        <v>0</v>
      </c>
      <c r="F97" s="1333">
        <f>SUM(F98:F100)</f>
        <v>0</v>
      </c>
      <c r="G97" s="1334">
        <f>SUM(G98:G100)</f>
        <v>0</v>
      </c>
      <c r="H97" s="1335">
        <f>SUM(H98:H100)</f>
        <v>0</v>
      </c>
      <c r="I97" s="1336">
        <f t="shared" si="75"/>
        <v>0</v>
      </c>
      <c r="J97" s="1333">
        <f t="shared" ref="J97:M97" si="86">SUM(J98:J100)</f>
        <v>0</v>
      </c>
      <c r="K97" s="1334">
        <f t="shared" si="86"/>
        <v>0</v>
      </c>
      <c r="L97" s="1335">
        <f t="shared" si="86"/>
        <v>0</v>
      </c>
      <c r="M97" s="1337">
        <f t="shared" si="86"/>
        <v>0</v>
      </c>
      <c r="N97" s="1336">
        <f t="shared" si="76"/>
        <v>0</v>
      </c>
      <c r="O97" s="1334">
        <f t="shared" ref="O97:Q97" si="87">SUM(O98:O100)</f>
        <v>0</v>
      </c>
      <c r="P97" s="1335">
        <f t="shared" si="87"/>
        <v>0</v>
      </c>
      <c r="Q97" s="1332">
        <f t="shared" si="87"/>
        <v>0</v>
      </c>
      <c r="R97" s="134"/>
      <c r="S97" s="134"/>
      <c r="T97" s="134"/>
      <c r="U97" s="134"/>
    </row>
    <row r="98" spans="2:21">
      <c r="B98" s="690" t="s">
        <v>501</v>
      </c>
      <c r="C98" s="686" t="s">
        <v>1358</v>
      </c>
      <c r="D98" s="1331">
        <f t="shared" si="81"/>
        <v>0</v>
      </c>
      <c r="E98" s="1308">
        <f t="shared" si="70"/>
        <v>0</v>
      </c>
      <c r="F98" s="1367">
        <v>0</v>
      </c>
      <c r="G98" s="1366">
        <v>0</v>
      </c>
      <c r="H98" s="446">
        <v>0</v>
      </c>
      <c r="I98" s="1336">
        <f t="shared" si="75"/>
        <v>0</v>
      </c>
      <c r="J98" s="1367">
        <v>0</v>
      </c>
      <c r="K98" s="1366">
        <v>0</v>
      </c>
      <c r="L98" s="446">
        <v>0</v>
      </c>
      <c r="M98" s="445">
        <v>0</v>
      </c>
      <c r="N98" s="1336">
        <f t="shared" si="76"/>
        <v>0</v>
      </c>
      <c r="O98" s="1367">
        <v>0</v>
      </c>
      <c r="P98" s="1368">
        <v>0</v>
      </c>
      <c r="Q98" s="1368">
        <v>0</v>
      </c>
      <c r="R98" s="134" t="s">
        <v>1342</v>
      </c>
      <c r="S98" s="134"/>
      <c r="T98" s="134"/>
      <c r="U98" s="134"/>
    </row>
    <row r="99" spans="2:21">
      <c r="B99" s="677" t="s">
        <v>502</v>
      </c>
      <c r="C99" s="686" t="s">
        <v>1358</v>
      </c>
      <c r="D99" s="1331">
        <f t="shared" si="81"/>
        <v>0</v>
      </c>
      <c r="E99" s="1308">
        <f t="shared" si="70"/>
        <v>0</v>
      </c>
      <c r="F99" s="1367">
        <v>0</v>
      </c>
      <c r="G99" s="1366">
        <v>0</v>
      </c>
      <c r="H99" s="446">
        <v>0</v>
      </c>
      <c r="I99" s="1336">
        <f t="shared" si="75"/>
        <v>0</v>
      </c>
      <c r="J99" s="1367">
        <v>0</v>
      </c>
      <c r="K99" s="1366">
        <v>0</v>
      </c>
      <c r="L99" s="446">
        <v>0</v>
      </c>
      <c r="M99" s="445">
        <v>0</v>
      </c>
      <c r="N99" s="1336">
        <f t="shared" si="76"/>
        <v>0</v>
      </c>
      <c r="O99" s="1367">
        <v>0</v>
      </c>
      <c r="P99" s="1368">
        <v>0</v>
      </c>
      <c r="Q99" s="1368">
        <v>0</v>
      </c>
      <c r="R99" s="134" t="s">
        <v>1344</v>
      </c>
      <c r="S99" s="134"/>
      <c r="T99" s="134"/>
      <c r="U99" s="134"/>
    </row>
    <row r="100" spans="2:21" ht="15.75" thickBot="1">
      <c r="B100" s="731" t="s">
        <v>503</v>
      </c>
      <c r="C100" s="1373" t="s">
        <v>1358</v>
      </c>
      <c r="D100" s="1374">
        <f t="shared" si="81"/>
        <v>0</v>
      </c>
      <c r="E100" s="1375">
        <f t="shared" si="70"/>
        <v>0</v>
      </c>
      <c r="F100" s="1376">
        <v>0</v>
      </c>
      <c r="G100" s="1377">
        <v>0</v>
      </c>
      <c r="H100" s="1378">
        <v>0</v>
      </c>
      <c r="I100" s="1379">
        <f t="shared" si="75"/>
        <v>0</v>
      </c>
      <c r="J100" s="1376">
        <v>0</v>
      </c>
      <c r="K100" s="1377">
        <v>0</v>
      </c>
      <c r="L100" s="1378">
        <v>0</v>
      </c>
      <c r="M100" s="1380">
        <v>0</v>
      </c>
      <c r="N100" s="1379">
        <f t="shared" si="76"/>
        <v>0</v>
      </c>
      <c r="O100" s="1376">
        <v>0</v>
      </c>
      <c r="P100" s="1381">
        <v>0</v>
      </c>
      <c r="Q100" s="1381">
        <v>0</v>
      </c>
      <c r="R100" s="134" t="s">
        <v>1346</v>
      </c>
      <c r="S100" s="134"/>
      <c r="T100" s="134"/>
      <c r="U100" s="134"/>
    </row>
    <row r="101" spans="2:21">
      <c r="R101" s="512"/>
      <c r="S101" s="512"/>
      <c r="T101" s="512"/>
      <c r="U101" s="512"/>
    </row>
    <row r="102" spans="2:21">
      <c r="B102" s="1382" t="s">
        <v>1266</v>
      </c>
      <c r="C102" s="1382"/>
      <c r="D102" s="1382"/>
      <c r="E102" s="1382"/>
      <c r="F102" s="1382"/>
      <c r="G102" s="1382"/>
      <c r="H102" s="1382"/>
      <c r="I102" s="1382"/>
      <c r="J102" s="1382"/>
      <c r="K102" s="1382"/>
      <c r="L102" s="1382"/>
      <c r="M102" s="1382"/>
      <c r="N102" s="1382"/>
      <c r="O102" s="1382"/>
      <c r="R102" s="512"/>
      <c r="S102" s="134"/>
      <c r="T102" s="134"/>
      <c r="U102" s="134"/>
    </row>
    <row r="103" spans="2:21" ht="32.25" customHeight="1">
      <c r="B103" s="1382"/>
      <c r="C103" s="1382"/>
      <c r="D103" s="1382"/>
      <c r="E103" s="1382"/>
      <c r="F103" s="1382"/>
      <c r="G103" s="1382"/>
      <c r="H103" s="1382"/>
      <c r="I103" s="1382"/>
      <c r="J103" s="1382"/>
      <c r="K103" s="1382"/>
      <c r="L103" s="1382"/>
      <c r="M103" s="1382"/>
      <c r="N103" s="1382"/>
      <c r="O103" s="1382"/>
      <c r="R103" s="512"/>
      <c r="S103" s="134"/>
      <c r="T103" s="134"/>
      <c r="U103" s="134"/>
    </row>
    <row r="104" spans="2:21">
      <c r="R104" s="134"/>
      <c r="S104" s="134"/>
      <c r="T104" s="134"/>
      <c r="U104" s="134"/>
    </row>
    <row r="105" spans="2:21">
      <c r="R105" s="512" t="s">
        <v>1330</v>
      </c>
      <c r="S105" s="134"/>
      <c r="T105" s="134"/>
      <c r="U105" s="134"/>
    </row>
    <row r="106" spans="2:21">
      <c r="R106" s="512"/>
      <c r="S106" s="134"/>
      <c r="T106" s="134"/>
      <c r="U106" s="134"/>
    </row>
    <row r="107" spans="2:21">
      <c r="R107" s="512" t="s">
        <v>1334</v>
      </c>
      <c r="S107" s="134"/>
      <c r="T107" s="134"/>
      <c r="U107" s="134"/>
    </row>
    <row r="108" spans="2:21">
      <c r="R108" s="512" t="s">
        <v>1336</v>
      </c>
      <c r="S108" s="134"/>
      <c r="T108" s="134"/>
      <c r="U108" s="134"/>
    </row>
    <row r="109" spans="2:21">
      <c r="R109" s="512"/>
      <c r="S109" s="134"/>
      <c r="T109" s="134"/>
      <c r="U109" s="134"/>
    </row>
    <row r="110" spans="2:21">
      <c r="R110" s="134" t="s">
        <v>1338</v>
      </c>
      <c r="S110" s="134"/>
      <c r="T110" s="134"/>
      <c r="U110" s="134"/>
    </row>
    <row r="111" spans="2:21">
      <c r="R111" s="134" t="s">
        <v>1340</v>
      </c>
      <c r="S111" s="134"/>
      <c r="T111" s="134"/>
      <c r="U111" s="134"/>
    </row>
    <row r="112" spans="2:21">
      <c r="R112" s="134"/>
      <c r="S112" s="134"/>
      <c r="T112" s="134"/>
      <c r="U112" s="134"/>
    </row>
    <row r="113" spans="18:21">
      <c r="R113" s="134" t="s">
        <v>1342</v>
      </c>
      <c r="S113" s="134"/>
      <c r="T113" s="134"/>
      <c r="U113" s="134"/>
    </row>
    <row r="114" spans="18:21">
      <c r="R114" s="134" t="s">
        <v>1344</v>
      </c>
      <c r="S114" s="134"/>
      <c r="T114" s="134"/>
      <c r="U114" s="134"/>
    </row>
    <row r="115" spans="18:21">
      <c r="R115" s="134" t="s">
        <v>1346</v>
      </c>
      <c r="S115" s="134"/>
      <c r="T115" s="134"/>
      <c r="U115" s="134"/>
    </row>
    <row r="116" spans="18:21">
      <c r="R116" s="134"/>
      <c r="S116" s="134"/>
      <c r="T116" s="134"/>
      <c r="U116" s="134"/>
    </row>
    <row r="117" spans="18:21">
      <c r="R117" s="134"/>
      <c r="S117" s="134"/>
      <c r="T117" s="134"/>
      <c r="U117" s="134"/>
    </row>
    <row r="118" spans="18:21">
      <c r="R118" s="134"/>
      <c r="S118" s="134"/>
      <c r="T118" s="134"/>
      <c r="U118" s="134"/>
    </row>
    <row r="119" spans="18:21">
      <c r="R119" s="134"/>
      <c r="S119" s="134"/>
      <c r="T119" s="134"/>
      <c r="U119" s="134"/>
    </row>
    <row r="120" spans="18:21">
      <c r="R120" s="134"/>
      <c r="S120" s="134"/>
      <c r="T120" s="134"/>
      <c r="U120" s="134"/>
    </row>
    <row r="121" spans="18:21">
      <c r="R121" s="134"/>
      <c r="S121" s="134"/>
      <c r="T121" s="134"/>
      <c r="U121" s="134"/>
    </row>
    <row r="122" spans="18:21">
      <c r="R122" s="134"/>
      <c r="S122" s="134"/>
      <c r="T122" s="134"/>
      <c r="U122" s="134"/>
    </row>
    <row r="123" spans="18:21">
      <c r="R123" s="134"/>
      <c r="S123" s="134"/>
      <c r="T123" s="134"/>
      <c r="U123" s="134"/>
    </row>
    <row r="124" spans="18:21">
      <c r="R124" s="134"/>
      <c r="S124" s="134"/>
      <c r="T124" s="134"/>
      <c r="U124" s="134"/>
    </row>
    <row r="125" spans="18:21">
      <c r="R125" s="134"/>
      <c r="S125" s="134"/>
      <c r="T125" s="134"/>
      <c r="U125" s="134"/>
    </row>
    <row r="126" spans="18:21">
      <c r="R126" s="134"/>
      <c r="S126" s="134"/>
      <c r="T126" s="134"/>
      <c r="U126" s="134"/>
    </row>
    <row r="127" spans="18:21">
      <c r="R127" s="134"/>
      <c r="S127" s="134"/>
      <c r="T127" s="134"/>
      <c r="U127" s="134"/>
    </row>
    <row r="128" spans="18:21">
      <c r="R128" s="134"/>
      <c r="S128" s="134"/>
      <c r="T128" s="134"/>
      <c r="U128" s="134"/>
    </row>
    <row r="129" spans="18:21">
      <c r="R129" s="134"/>
      <c r="S129" s="134"/>
      <c r="T129" s="134"/>
      <c r="U129" s="134"/>
    </row>
    <row r="130" spans="18:21">
      <c r="R130" s="134"/>
      <c r="S130" s="134"/>
      <c r="T130" s="134"/>
      <c r="U130" s="134"/>
    </row>
    <row r="131" spans="18:21">
      <c r="R131" s="134"/>
      <c r="S131" s="134"/>
      <c r="T131" s="134"/>
      <c r="U131" s="134"/>
    </row>
    <row r="132" spans="18:21">
      <c r="R132" s="134"/>
      <c r="S132" s="134"/>
      <c r="T132" s="134"/>
      <c r="U132" s="134"/>
    </row>
  </sheetData>
  <mergeCells count="1">
    <mergeCell ref="B102:O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vt:lpstr>
      <vt:lpstr>2</vt:lpstr>
      <vt:lpstr>3</vt:lpstr>
      <vt:lpstr>4</vt:lpstr>
      <vt:lpstr>5</vt:lpstr>
      <vt:lpstr>6</vt:lpstr>
      <vt:lpstr>7</vt:lpstr>
      <vt:lpstr>8</vt:lpstr>
      <vt:lpstr>9</vt:lpstr>
      <vt:lpstr>10</vt:lpstr>
      <vt:lpstr>11</vt:lpstr>
      <vt:lpstr>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Vilnius economics</dc:creator>
  <cp:lastModifiedBy>Vilnius economics</cp:lastModifiedBy>
  <dcterms:created xsi:type="dcterms:W3CDTF">2022-04-28T13:29:58Z</dcterms:created>
  <dcterms:modified xsi:type="dcterms:W3CDTF">2022-04-28T13:30:23Z</dcterms:modified>
</cp:coreProperties>
</file>